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erzy/Desktop/Jerzy/Spółka komandytowa /Mrągowo/Przetargi/Wykonawca/Przygotowane/"/>
    </mc:Choice>
  </mc:AlternateContent>
  <xr:revisionPtr revIDLastSave="0" documentId="13_ncr:1_{4EE70174-10A1-9640-812B-F283E9DDA16B}" xr6:coauthVersionLast="36" xr6:coauthVersionMax="45" xr10:uidLastSave="{00000000-0000-0000-0000-000000000000}"/>
  <bookViews>
    <workbookView xWindow="0" yWindow="460" windowWidth="40960" windowHeight="20980" activeTab="1" xr2:uid="{00000000-000D-0000-FFFF-FFFF00000000}"/>
  </bookViews>
  <sheets>
    <sheet name="Parametry gwarantowane" sheetId="1" r:id="rId1"/>
    <sheet name="Arkusz obliczeń" sheetId="2" r:id="rId2"/>
  </sheets>
  <calcPr calcId="181029"/>
</workbook>
</file>

<file path=xl/calcChain.xml><?xml version="1.0" encoding="utf-8"?>
<calcChain xmlns="http://schemas.openxmlformats.org/spreadsheetml/2006/main">
  <c r="E16" i="2" l="1"/>
  <c r="E32" i="2"/>
  <c r="E33" i="2" s="1"/>
  <c r="F16" i="2"/>
  <c r="G16" i="2"/>
  <c r="H16" i="2"/>
  <c r="I16" i="2"/>
  <c r="E21" i="2"/>
  <c r="E22" i="2"/>
  <c r="E18" i="2"/>
  <c r="E26" i="2" s="1"/>
  <c r="F18" i="2"/>
  <c r="G18" i="2" s="1"/>
  <c r="F17" i="2"/>
  <c r="F21" i="2"/>
  <c r="F20" i="2" s="1"/>
  <c r="F22" i="2"/>
  <c r="G17" i="2"/>
  <c r="G21" i="2"/>
  <c r="G22" i="2"/>
  <c r="H17" i="2"/>
  <c r="H21" i="2"/>
  <c r="H22" i="2"/>
  <c r="I17" i="2"/>
  <c r="I21" i="2"/>
  <c r="I22" i="2"/>
  <c r="G23" i="2" l="1"/>
  <c r="E23" i="2"/>
  <c r="H23" i="2"/>
  <c r="F23" i="2"/>
  <c r="I20" i="2"/>
  <c r="I23" i="2"/>
  <c r="G20" i="2"/>
  <c r="E20" i="2"/>
  <c r="H20" i="2"/>
  <c r="G27" i="2"/>
  <c r="G26" i="2"/>
  <c r="H18" i="2"/>
  <c r="F27" i="2"/>
  <c r="E27" i="2"/>
  <c r="E25" i="2" s="1"/>
  <c r="F26" i="2"/>
  <c r="E31" i="2" l="1"/>
  <c r="E28" i="2"/>
  <c r="E29" i="2" s="1"/>
  <c r="E30" i="2" s="1"/>
  <c r="E34" i="2" s="1"/>
  <c r="E35" i="2" s="1"/>
  <c r="F28" i="2"/>
  <c r="F29" i="2" s="1"/>
  <c r="F30" i="2" s="1"/>
  <c r="F25" i="2"/>
  <c r="F31" i="2" s="1"/>
  <c r="H26" i="2"/>
  <c r="I18" i="2"/>
  <c r="H27" i="2"/>
  <c r="G28" i="2"/>
  <c r="G29" i="2" s="1"/>
  <c r="G30" i="2" s="1"/>
  <c r="G25" i="2"/>
  <c r="G31" i="2" s="1"/>
  <c r="G34" i="2" l="1"/>
  <c r="G35" i="2" s="1"/>
  <c r="F34" i="2"/>
  <c r="F35" i="2" s="1"/>
  <c r="I27" i="2"/>
  <c r="I26" i="2"/>
  <c r="H28" i="2"/>
  <c r="H29" i="2" s="1"/>
  <c r="H30" i="2" s="1"/>
  <c r="H25" i="2"/>
  <c r="H31" i="2" s="1"/>
  <c r="H34" i="2" l="1"/>
  <c r="H35" i="2" s="1"/>
  <c r="I28" i="2"/>
  <c r="I29" i="2" s="1"/>
  <c r="I30" i="2" s="1"/>
  <c r="I25" i="2"/>
  <c r="I31" i="2" s="1"/>
  <c r="I34" i="2" l="1"/>
  <c r="I35" i="2" s="1"/>
  <c r="D37" i="2" s="1"/>
</calcChain>
</file>

<file path=xl/sharedStrings.xml><?xml version="1.0" encoding="utf-8"?>
<sst xmlns="http://schemas.openxmlformats.org/spreadsheetml/2006/main" count="141" uniqueCount="94">
  <si>
    <t>LP</t>
  </si>
  <si>
    <t>WYSZCZEGÓLNIENIE</t>
  </si>
  <si>
    <t>MW</t>
  </si>
  <si>
    <t>%</t>
  </si>
  <si>
    <t>PLN</t>
  </si>
  <si>
    <t>Mg</t>
  </si>
  <si>
    <t xml:space="preserve"> </t>
  </si>
  <si>
    <t>xxxxxxxxxxxxxxxxxxxxxxxxx</t>
  </si>
  <si>
    <t>JEDNOSTKA</t>
  </si>
  <si>
    <t>ARKUSZA OBLICZEŃ – DO OCENY TECHNICZNO-EKONOMICZNEJ</t>
  </si>
  <si>
    <t>MWh</t>
  </si>
  <si>
    <t>mg/m3</t>
  </si>
  <si>
    <t>Parametry dla 100% obciążenia kotła</t>
  </si>
  <si>
    <t>12</t>
  </si>
  <si>
    <t>13</t>
  </si>
  <si>
    <t>MWt</t>
  </si>
  <si>
    <t>Wartość opałowa paliwa (biomasy)</t>
  </si>
  <si>
    <t>MWh/Mg</t>
  </si>
  <si>
    <t>h/rok</t>
  </si>
  <si>
    <t xml:space="preserve">Zużycie paliwa </t>
  </si>
  <si>
    <t xml:space="preserve">Całkowite zużycie paliwa </t>
  </si>
  <si>
    <t>Koszt paliwa</t>
  </si>
  <si>
    <t xml:space="preserve">Cena ofertowa </t>
  </si>
  <si>
    <t>cena jednostkowa energii cieplnej</t>
  </si>
  <si>
    <t>cena jednostkowa paliwa</t>
  </si>
  <si>
    <t>PLN/MWh</t>
  </si>
  <si>
    <t>PLN/Mg</t>
  </si>
  <si>
    <t>Czas pracy instalacji w roku - dostępność układu - razem</t>
  </si>
  <si>
    <t>1.1</t>
  </si>
  <si>
    <t>1.2</t>
  </si>
  <si>
    <t>Liczba godzin pracy - sezon grzewczy - 100% obciążenia kotła</t>
  </si>
  <si>
    <t xml:space="preserve"> PARAMETRY WYMAGANE (przez Zamawiającego)</t>
  </si>
  <si>
    <t>Moc cieplna ekonomizera kondensacyjnego - minimum</t>
  </si>
  <si>
    <t>Produkcja i zużycie paliwa - dla 100% obciążenia kotła</t>
  </si>
  <si>
    <t>Saldo dla NPV nominalne</t>
  </si>
  <si>
    <t>Saldo dla NPV zdyskontowane</t>
  </si>
  <si>
    <t xml:space="preserve">Stopa dyskonta </t>
  </si>
  <si>
    <t>NPV - przy stopie dyskonta 3,5%</t>
  </si>
  <si>
    <t>Produkcja ciepła z kotła i ekonomizera kondensacyjnego razem</t>
  </si>
  <si>
    <t xml:space="preserve">Produkcja ciepła z kotła </t>
  </si>
  <si>
    <t>Produkcja ciepła z ekonomizera kondensacyjnego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</si>
  <si>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</si>
  <si>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</si>
  <si>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</si>
  <si>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</si>
  <si>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</si>
  <si>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</si>
  <si>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</si>
  <si>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</si>
  <si>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</si>
  <si>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</si>
  <si>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</si>
  <si>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PARAMETRY GWARANTOWANE - OKRES GWARANCJI</t>
  </si>
  <si>
    <t>NASTĘPNE LATA EKSPLOATACJI</t>
  </si>
  <si>
    <t>PARAMETRY WYMAGANE I GWARANTOWANE</t>
  </si>
  <si>
    <t>PARAMETRY GWARANTOWANE (przez Wykonawcę)</t>
  </si>
  <si>
    <r>
      <t xml:space="preserve">Moc znamionowa kotła - </t>
    </r>
    <r>
      <rPr>
        <b/>
        <sz val="10"/>
        <rFont val="Cambria"/>
        <family val="1"/>
        <charset val="238"/>
        <scheme val="major"/>
      </rPr>
      <t>minimum</t>
    </r>
  </si>
  <si>
    <r>
      <t>Dostępność układu w okresie gwarancji - 24 miesiące -</t>
    </r>
    <r>
      <rPr>
        <b/>
        <sz val="10"/>
        <rFont val="Cambria"/>
        <family val="1"/>
        <charset val="238"/>
        <scheme val="major"/>
      </rPr>
      <t xml:space="preserve"> minimum</t>
    </r>
  </si>
  <si>
    <r>
      <t xml:space="preserve">Emisja SO2 - </t>
    </r>
    <r>
      <rPr>
        <b/>
        <sz val="10"/>
        <rFont val="Cambria"/>
        <family val="1"/>
        <charset val="238"/>
        <scheme val="major"/>
      </rPr>
      <t>maksymalna</t>
    </r>
  </si>
  <si>
    <r>
      <t xml:space="preserve">Emisja Nox - </t>
    </r>
    <r>
      <rPr>
        <b/>
        <sz val="10"/>
        <rFont val="Cambria"/>
        <family val="1"/>
        <charset val="238"/>
        <scheme val="major"/>
      </rPr>
      <t>maksymalna</t>
    </r>
  </si>
  <si>
    <r>
      <t xml:space="preserve">Emisja pyłu - </t>
    </r>
    <r>
      <rPr>
        <b/>
        <sz val="10"/>
        <rFont val="Cambria"/>
        <family val="1"/>
        <charset val="238"/>
        <scheme val="major"/>
      </rPr>
      <t>maksymalna</t>
    </r>
  </si>
  <si>
    <t>I</t>
  </si>
  <si>
    <t>7</t>
  </si>
  <si>
    <t>8</t>
  </si>
  <si>
    <t>Sprawność cieplna- minimum</t>
  </si>
  <si>
    <t>9</t>
  </si>
  <si>
    <t>Sprawność całkowita układu (z ekonomizerem kondensacyjnym)- minimum</t>
  </si>
  <si>
    <t>II</t>
  </si>
  <si>
    <t>10</t>
  </si>
  <si>
    <t>11</t>
  </si>
  <si>
    <t>III</t>
  </si>
  <si>
    <t>Parametry pracy ekonomizera kondensacyjnego</t>
  </si>
  <si>
    <t>Różnica temperatur pomiędzy wodą wychodzącą z ekonomizera, a spalinami wychodzącymi z układu odzysku ciepła ze spalin (ekonomizera kondensacyjnego) przy zadeklarowanej przez Wykonawcę temperaturze spalin trafiających do ekonomizera - maksymalna*</t>
  </si>
  <si>
    <r>
      <rPr>
        <vertAlign val="superscript"/>
        <sz val="10"/>
        <rFont val="Cambria"/>
        <family val="1"/>
        <charset val="238"/>
        <scheme val="major"/>
      </rPr>
      <t>o</t>
    </r>
    <r>
      <rPr>
        <sz val="10"/>
        <rFont val="Cambria"/>
        <family val="1"/>
        <scheme val="major"/>
      </rPr>
      <t>C</t>
    </r>
  </si>
  <si>
    <t>Wszystkie żółte pola należy wypełnić zgodnie z definicjami zawartymi w PFU część II SIWZ.</t>
  </si>
  <si>
    <t>…………………………………………</t>
  </si>
  <si>
    <t>Podpis i pieczęć firmowa Wykonawcy</t>
  </si>
  <si>
    <t xml:space="preserve">         Miejscowość i data</t>
  </si>
  <si>
    <t>……………………………………………..………………………………………….</t>
  </si>
  <si>
    <t>Średnia moc oddawana na sieć cieplną poza sezonem grzewczym</t>
  </si>
  <si>
    <t>5</t>
  </si>
  <si>
    <t>Cena ofertowa</t>
  </si>
  <si>
    <t>xxxxxxxxxxxxxxxxxxxxxxxxxxxxxxxxxxxxxxxxxxxxxxxxxxxxxxxxxxxxxxxxxxxxxx</t>
  </si>
  <si>
    <t>Rok eksploatacji</t>
  </si>
  <si>
    <t>Załącznik nr 1/1 do SIWZ</t>
  </si>
  <si>
    <t>Załącznik nr 1/2</t>
  </si>
  <si>
    <t>Cena ofertowa z uwzględniająca dodatkowe koszty finansowe Zamawiającego dla ofert powyżej 16,8mln. PLN</t>
  </si>
  <si>
    <t xml:space="preserve">Parametry dla mocy cieplnej oddawanej na sieć = 2,0 MW </t>
  </si>
  <si>
    <t>dodatkowe koszty finansowe które ponosi Zamawiający dla ofert powyżej 16,8 mln. zł</t>
  </si>
  <si>
    <t>6</t>
  </si>
  <si>
    <r>
      <t xml:space="preserve">Moc znamionowa ekonomizera kondensacyjnego - </t>
    </r>
    <r>
      <rPr>
        <b/>
        <sz val="10"/>
        <rFont val="Cambria"/>
        <family val="1"/>
        <charset val="238"/>
        <scheme val="major"/>
      </rPr>
      <t>minimum</t>
    </r>
  </si>
  <si>
    <t>Produkcja i zużycie paliwa  - dla mocy cieplnej oddawanej na sieć 2,0 MW</t>
  </si>
  <si>
    <t>Liczba godzin pracy - dla mocy cieplnej oddawanej na sieć - 2,0 MW</t>
  </si>
  <si>
    <t>Przychody z produkcji energii cieplnej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</si>
</sst>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_);[Red]\(#,##0.00\ &quot;zł&quot;\)"/>
    <numFmt numFmtId="164" formatCode="#,##0.000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Cambria"/>
      <family val="1"/>
    </font>
    <font>
      <sz val="8"/>
      <color indexed="8"/>
      <name val="Cambria"/>
      <family val="1"/>
    </font>
    <font>
      <sz val="8"/>
      <name val="Cambria"/>
      <family val="1"/>
    </font>
    <font>
      <b/>
      <sz val="9"/>
      <color indexed="8"/>
      <name val="Cambria"/>
      <family val="1"/>
    </font>
    <font>
      <b/>
      <sz val="10"/>
      <color indexed="8"/>
      <name val="Cambria"/>
      <family val="1"/>
      <scheme val="major"/>
    </font>
    <font>
      <b/>
      <sz val="12"/>
      <name val="Cambria"/>
      <family val="1"/>
    </font>
    <font>
      <b/>
      <sz val="10"/>
      <name val="Cambria (Tekst podstawowy)_x0000_"/>
      <charset val="238"/>
    </font>
    <font>
      <sz val="10"/>
      <name val="Cambria (Tekst podstawowy)_x0000_"/>
      <charset val="238"/>
    </font>
    <font>
      <sz val="9"/>
      <color indexed="8"/>
      <name val="Cambria"/>
      <family val="1"/>
      <charset val="238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indexed="8"/>
      <name val="Cambria"/>
      <family val="1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vertAlign val="superscript"/>
      <sz val="10"/>
      <name val="Cambria"/>
      <family val="1"/>
      <charset val="238"/>
      <scheme val="major"/>
    </font>
    <font>
      <b/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3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4" fontId="9" fillId="0" borderId="1" xfId="1" applyNumberFormat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49" fontId="12" fillId="0" borderId="4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4" fontId="9" fillId="2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 applyProtection="1">
      <alignment horizontal="left" vertical="center" wrapText="1"/>
      <protection hidden="1"/>
    </xf>
    <xf numFmtId="0" fontId="12" fillId="0" borderId="1" xfId="1" applyFont="1" applyFill="1" applyBorder="1" applyAlignment="1" applyProtection="1">
      <alignment horizontal="left" vertical="center"/>
      <protection hidden="1"/>
    </xf>
    <xf numFmtId="0" fontId="11" fillId="0" borderId="1" xfId="1" applyFont="1" applyFill="1" applyBorder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vertical="center"/>
      <protection hidden="1"/>
    </xf>
    <xf numFmtId="0" fontId="12" fillId="0" borderId="1" xfId="1" applyFont="1" applyFill="1" applyBorder="1" applyAlignment="1" applyProtection="1">
      <alignment vertical="center"/>
      <protection hidden="1"/>
    </xf>
    <xf numFmtId="164" fontId="12" fillId="0" borderId="9" xfId="1" applyNumberFormat="1" applyFont="1" applyFill="1" applyBorder="1" applyAlignment="1" applyProtection="1">
      <alignment vertical="center"/>
      <protection hidden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0" fontId="12" fillId="0" borderId="12" xfId="1" applyFont="1" applyBorder="1" applyAlignment="1" applyProtection="1">
      <alignment horizontal="right" vertical="center"/>
      <protection hidden="1"/>
    </xf>
    <xf numFmtId="4" fontId="12" fillId="0" borderId="12" xfId="1" applyNumberFormat="1" applyFont="1" applyBorder="1" applyAlignment="1" applyProtection="1">
      <alignment vertical="center"/>
      <protection hidden="1"/>
    </xf>
    <xf numFmtId="0" fontId="12" fillId="0" borderId="12" xfId="1" applyFont="1" applyBorder="1" applyAlignment="1" applyProtection="1">
      <alignment horizontal="center" vertical="center"/>
      <protection hidden="1"/>
    </xf>
    <xf numFmtId="2" fontId="12" fillId="0" borderId="12" xfId="1" applyNumberFormat="1" applyFont="1" applyBorder="1" applyAlignment="1" applyProtection="1">
      <alignment vertical="center"/>
      <protection hidden="1"/>
    </xf>
    <xf numFmtId="0" fontId="12" fillId="0" borderId="12" xfId="1" applyFont="1" applyBorder="1" applyAlignment="1" applyProtection="1">
      <alignment horizontal="right" vertical="center" wrapText="1"/>
      <protection hidden="1"/>
    </xf>
    <xf numFmtId="0" fontId="12" fillId="0" borderId="12" xfId="1" applyNumberFormat="1" applyFont="1" applyBorder="1" applyAlignment="1" applyProtection="1">
      <alignment vertical="center"/>
      <protection hidden="1"/>
    </xf>
    <xf numFmtId="0" fontId="4" fillId="0" borderId="0" xfId="1" applyFont="1" applyBorder="1" applyAlignment="1">
      <alignment vertical="center"/>
    </xf>
    <xf numFmtId="49" fontId="9" fillId="0" borderId="4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right" vertical="center"/>
    </xf>
    <xf numFmtId="49" fontId="9" fillId="0" borderId="4" xfId="1" applyNumberFormat="1" applyFont="1" applyFill="1" applyBorder="1" applyAlignment="1">
      <alignment horizontal="right" vertical="center"/>
    </xf>
    <xf numFmtId="4" fontId="9" fillId="2" borderId="7" xfId="1" applyNumberFormat="1" applyFont="1" applyFill="1" applyBorder="1" applyAlignment="1">
      <alignment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vertical="center"/>
      <protection hidden="1"/>
    </xf>
    <xf numFmtId="4" fontId="9" fillId="0" borderId="5" xfId="1" applyNumberFormat="1" applyFont="1" applyFill="1" applyBorder="1" applyAlignment="1">
      <alignment vertical="center"/>
    </xf>
    <xf numFmtId="4" fontId="9" fillId="2" borderId="5" xfId="1" applyNumberFormat="1" applyFont="1" applyFill="1" applyBorder="1" applyAlignment="1">
      <alignment vertical="center"/>
    </xf>
    <xf numFmtId="4" fontId="9" fillId="2" borderId="19" xfId="1" applyNumberFormat="1" applyFont="1" applyFill="1" applyBorder="1" applyAlignment="1">
      <alignment vertical="center"/>
    </xf>
    <xf numFmtId="0" fontId="14" fillId="0" borderId="20" xfId="1" applyFont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 applyProtection="1">
      <alignment vertical="center"/>
      <protection hidden="1"/>
    </xf>
    <xf numFmtId="0" fontId="15" fillId="0" borderId="0" xfId="1" applyFont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16" fillId="0" borderId="0" xfId="1" applyFont="1" applyAlignment="1">
      <alignment vertical="center"/>
    </xf>
    <xf numFmtId="0" fontId="11" fillId="7" borderId="1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4" fontId="18" fillId="0" borderId="30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vertical="center"/>
    </xf>
    <xf numFmtId="4" fontId="18" fillId="0" borderId="9" xfId="1" applyNumberFormat="1" applyFont="1" applyFill="1" applyBorder="1" applyAlignment="1">
      <alignment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vertical="center"/>
    </xf>
    <xf numFmtId="0" fontId="12" fillId="0" borderId="22" xfId="1" applyFont="1" applyFill="1" applyBorder="1" applyAlignment="1">
      <alignment horizontal="center" vertical="center"/>
    </xf>
    <xf numFmtId="4" fontId="18" fillId="0" borderId="24" xfId="1" applyNumberFormat="1" applyFont="1" applyFill="1" applyBorder="1" applyAlignment="1">
      <alignment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0" fontId="12" fillId="4" borderId="2" xfId="1" applyFont="1" applyFill="1" applyBorder="1" applyAlignment="1">
      <alignment horizontal="center" vertical="center"/>
    </xf>
    <xf numFmtId="3" fontId="12" fillId="4" borderId="30" xfId="1" applyNumberFormat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center" vertical="center"/>
    </xf>
    <xf numFmtId="3" fontId="12" fillId="0" borderId="34" xfId="1" applyNumberFormat="1" applyFont="1" applyFill="1" applyBorder="1" applyAlignment="1">
      <alignment horizontal="center" vertical="center"/>
    </xf>
    <xf numFmtId="0" fontId="11" fillId="4" borderId="36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vertical="center"/>
    </xf>
    <xf numFmtId="0" fontId="12" fillId="4" borderId="37" xfId="1" applyFont="1" applyFill="1" applyBorder="1" applyAlignment="1">
      <alignment horizontal="center" vertical="center"/>
    </xf>
    <xf numFmtId="3" fontId="12" fillId="4" borderId="37" xfId="1" applyNumberFormat="1" applyFont="1" applyFill="1" applyBorder="1" applyAlignment="1">
      <alignment horizontal="center" vertical="center"/>
    </xf>
    <xf numFmtId="49" fontId="12" fillId="0" borderId="39" xfId="1" applyNumberFormat="1" applyFont="1" applyFill="1" applyBorder="1" applyAlignment="1" applyProtection="1">
      <alignment horizontal="center" vertical="center"/>
      <protection hidden="1"/>
    </xf>
    <xf numFmtId="0" fontId="12" fillId="0" borderId="12" xfId="1" applyFont="1" applyFill="1" applyBorder="1" applyAlignment="1" applyProtection="1">
      <alignment horizontal="center" vertical="center"/>
      <protection hidden="1"/>
    </xf>
    <xf numFmtId="4" fontId="19" fillId="0" borderId="12" xfId="1" applyNumberFormat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left" vertical="center"/>
    </xf>
    <xf numFmtId="0" fontId="12" fillId="0" borderId="12" xfId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49" fontId="12" fillId="0" borderId="41" xfId="1" applyNumberFormat="1" applyFont="1" applyFill="1" applyBorder="1" applyAlignment="1" applyProtection="1">
      <alignment horizontal="center" vertical="center"/>
      <protection hidden="1"/>
    </xf>
    <xf numFmtId="0" fontId="12" fillId="0" borderId="42" xfId="1" applyFont="1" applyFill="1" applyBorder="1" applyAlignment="1">
      <alignment horizontal="left" vertical="center"/>
    </xf>
    <xf numFmtId="0" fontId="12" fillId="0" borderId="42" xfId="1" applyFont="1" applyFill="1" applyBorder="1" applyAlignment="1">
      <alignment horizontal="center" vertical="center"/>
    </xf>
    <xf numFmtId="3" fontId="12" fillId="0" borderId="42" xfId="1" applyNumberFormat="1" applyFont="1" applyFill="1" applyBorder="1" applyAlignment="1">
      <alignment horizontal="center" vertical="center"/>
    </xf>
    <xf numFmtId="49" fontId="11" fillId="4" borderId="45" xfId="1" applyNumberFormat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left" vertical="center" wrapText="1"/>
    </xf>
    <xf numFmtId="0" fontId="19" fillId="0" borderId="42" xfId="1" applyFont="1" applyFill="1" applyBorder="1" applyAlignment="1">
      <alignment horizontal="center" vertical="center"/>
    </xf>
    <xf numFmtId="4" fontId="11" fillId="0" borderId="42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>
      <alignment horizontal="right" vertical="center"/>
    </xf>
    <xf numFmtId="3" fontId="12" fillId="0" borderId="0" xfId="1" applyNumberFormat="1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 wrapText="1"/>
    </xf>
    <xf numFmtId="0" fontId="8" fillId="5" borderId="21" xfId="1" applyFont="1" applyFill="1" applyBorder="1" applyAlignment="1">
      <alignment horizontal="center" vertical="center"/>
    </xf>
    <xf numFmtId="0" fontId="8" fillId="5" borderId="24" xfId="1" applyFont="1" applyFill="1" applyBorder="1" applyAlignment="1">
      <alignment horizontal="center" vertical="center"/>
    </xf>
    <xf numFmtId="0" fontId="8" fillId="5" borderId="25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8" fillId="8" borderId="57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8" fontId="9" fillId="2" borderId="5" xfId="1" applyNumberFormat="1" applyFont="1" applyFill="1" applyBorder="1" applyAlignment="1">
      <alignment horizontal="center" vertical="center"/>
    </xf>
    <xf numFmtId="4" fontId="11" fillId="3" borderId="7" xfId="1" applyNumberFormat="1" applyFont="1" applyFill="1" applyBorder="1" applyAlignment="1">
      <alignment horizontal="center" vertical="center"/>
    </xf>
    <xf numFmtId="4" fontId="11" fillId="3" borderId="8" xfId="1" applyNumberFormat="1" applyFont="1" applyFill="1" applyBorder="1" applyAlignment="1">
      <alignment horizontal="center" vertical="center"/>
    </xf>
    <xf numFmtId="4" fontId="11" fillId="3" borderId="31" xfId="1" applyNumberFormat="1" applyFont="1" applyFill="1" applyBorder="1" applyAlignment="1">
      <alignment horizontal="center" vertical="center"/>
    </xf>
    <xf numFmtId="4" fontId="11" fillId="4" borderId="32" xfId="1" applyNumberFormat="1" applyFont="1" applyFill="1" applyBorder="1" applyAlignment="1">
      <alignment horizontal="center" vertical="center"/>
    </xf>
    <xf numFmtId="3" fontId="11" fillId="4" borderId="38" xfId="1" applyNumberFormat="1" applyFont="1" applyFill="1" applyBorder="1" applyAlignment="1">
      <alignment horizontal="center" vertical="center"/>
    </xf>
    <xf numFmtId="3" fontId="11" fillId="4" borderId="47" xfId="1" applyNumberFormat="1" applyFont="1" applyFill="1" applyBorder="1" applyAlignment="1">
      <alignment horizontal="center" vertical="center"/>
    </xf>
    <xf numFmtId="10" fontId="11" fillId="3" borderId="8" xfId="1" applyNumberFormat="1" applyFont="1" applyFill="1" applyBorder="1" applyAlignment="1">
      <alignment horizontal="center" vertical="center"/>
    </xf>
    <xf numFmtId="10" fontId="11" fillId="3" borderId="35" xfId="1" applyNumberFormat="1" applyFont="1" applyFill="1" applyBorder="1" applyAlignment="1">
      <alignment horizontal="center" vertical="center"/>
    </xf>
    <xf numFmtId="4" fontId="11" fillId="3" borderId="40" xfId="1" applyNumberFormat="1" applyFont="1" applyFill="1" applyBorder="1" applyAlignment="1">
      <alignment horizontal="center" vertical="center"/>
    </xf>
    <xf numFmtId="10" fontId="11" fillId="3" borderId="43" xfId="1" applyNumberFormat="1" applyFont="1" applyFill="1" applyBorder="1" applyAlignment="1">
      <alignment horizontal="center" vertical="center"/>
    </xf>
    <xf numFmtId="4" fontId="11" fillId="3" borderId="50" xfId="1" applyNumberFormat="1" applyFont="1" applyFill="1" applyBorder="1" applyAlignment="1">
      <alignment horizontal="center" vertical="center"/>
    </xf>
    <xf numFmtId="4" fontId="9" fillId="0" borderId="2" xfId="1" applyNumberFormat="1" applyFont="1" applyFill="1" applyBorder="1" applyAlignment="1" applyProtection="1">
      <alignment horizontal="right" vertical="center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" xfId="1" applyNumberFormat="1" applyFont="1" applyFill="1" applyBorder="1" applyAlignment="1" applyProtection="1">
      <alignment horizontal="right" vertical="center"/>
    </xf>
    <xf numFmtId="4" fontId="9" fillId="0" borderId="7" xfId="1" applyNumberFormat="1" applyFont="1" applyFill="1" applyBorder="1" applyAlignment="1" applyProtection="1">
      <alignment horizontal="right" vertical="center"/>
    </xf>
    <xf numFmtId="2" fontId="11" fillId="3" borderId="6" xfId="1" applyNumberFormat="1" applyFont="1" applyFill="1" applyBorder="1" applyAlignment="1">
      <alignment horizontal="center" vertical="center" wrapText="1"/>
    </xf>
    <xf numFmtId="2" fontId="2" fillId="0" borderId="12" xfId="1" applyNumberFormat="1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9" fillId="2" borderId="53" xfId="1" applyNumberFormat="1" applyFont="1" applyFill="1" applyBorder="1" applyAlignment="1" applyProtection="1">
      <alignment horizontal="right" vertical="center"/>
    </xf>
    <xf numFmtId="4" fontId="9" fillId="2" borderId="54" xfId="1" applyNumberFormat="1" applyFont="1" applyFill="1" applyBorder="1" applyAlignment="1" applyProtection="1">
      <alignment horizontal="right" vertical="center"/>
    </xf>
    <xf numFmtId="4" fontId="9" fillId="2" borderId="8" xfId="1" applyNumberFormat="1" applyFont="1" applyFill="1" applyBorder="1" applyAlignment="1" applyProtection="1">
      <alignment horizontal="right" vertical="center"/>
    </xf>
    <xf numFmtId="0" fontId="8" fillId="8" borderId="15" xfId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8" borderId="15" xfId="1" applyFont="1" applyFill="1" applyBorder="1" applyAlignment="1">
      <alignment horizontal="center" vertical="center" wrapText="1"/>
    </xf>
    <xf numFmtId="0" fontId="8" fillId="8" borderId="16" xfId="1" applyFont="1" applyFill="1" applyBorder="1" applyAlignment="1">
      <alignment horizontal="center" vertical="center" wrapText="1"/>
    </xf>
    <xf numFmtId="0" fontId="8" fillId="8" borderId="58" xfId="1" applyFont="1" applyFill="1" applyBorder="1" applyAlignment="1">
      <alignment horizontal="center" vertical="center"/>
    </xf>
    <xf numFmtId="0" fontId="8" fillId="8" borderId="56" xfId="1" applyFont="1" applyFill="1" applyBorder="1" applyAlignment="1">
      <alignment horizontal="center" vertical="center"/>
    </xf>
    <xf numFmtId="0" fontId="8" fillId="8" borderId="59" xfId="1" applyFont="1" applyFill="1" applyBorder="1" applyAlignment="1">
      <alignment horizontal="center" vertical="center"/>
    </xf>
    <xf numFmtId="0" fontId="8" fillId="8" borderId="60" xfId="1" applyFont="1" applyFill="1" applyBorder="1" applyAlignment="1">
      <alignment horizontal="center" vertical="center"/>
    </xf>
    <xf numFmtId="0" fontId="8" fillId="8" borderId="55" xfId="1" applyFont="1" applyFill="1" applyBorder="1" applyAlignment="1">
      <alignment horizontal="center" vertical="center"/>
    </xf>
    <xf numFmtId="0" fontId="8" fillId="8" borderId="61" xfId="1" applyFont="1" applyFill="1" applyBorder="1" applyAlignment="1">
      <alignment horizontal="center" vertical="center"/>
    </xf>
    <xf numFmtId="0" fontId="8" fillId="8" borderId="13" xfId="1" applyFont="1" applyFill="1" applyBorder="1" applyAlignment="1">
      <alignment horizontal="center" vertical="center"/>
    </xf>
    <xf numFmtId="0" fontId="8" fillId="8" borderId="44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8" fillId="8" borderId="53" xfId="1" applyFont="1" applyFill="1" applyBorder="1" applyAlignment="1">
      <alignment horizontal="center" vertical="center" wrapText="1"/>
    </xf>
    <xf numFmtId="0" fontId="8" fillId="8" borderId="54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10" fontId="11" fillId="3" borderId="40" xfId="1" applyNumberFormat="1" applyFont="1" applyFill="1" applyBorder="1" applyAlignment="1">
      <alignment horizontal="center" vertical="center"/>
    </xf>
    <xf numFmtId="4" fontId="11" fillId="3" borderId="43" xfId="1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DEADA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139700</xdr:rowOff>
    </xdr:from>
    <xdr:to>
      <xdr:col>5</xdr:col>
      <xdr:colOff>215900</xdr:colOff>
      <xdr:row>4</xdr:row>
      <xdr:rowOff>379237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91483-4D31-9241-9687-94E8C959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0" y="139700"/>
          <a:ext cx="7289800" cy="811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1651000</xdr:colOff>
      <xdr:row>2</xdr:row>
      <xdr:rowOff>0</xdr:rowOff>
    </xdr:from>
    <xdr:to>
      <xdr:col>7</xdr:col>
      <xdr:colOff>444500</xdr:colOff>
      <xdr:row>6</xdr:row>
      <xdr:rowOff>49037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81DE25C-3FA2-D54B-8E63-0DD3742AD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8600" y="381000"/>
          <a:ext cx="7289800" cy="811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4"/>
  <sheetViews>
    <sheetView topLeftCell="A5" workbookViewId="0">
      <selection activeCell="I30" sqref="I30"/>
    </sheetView>
  </sheetViews>
  <sheetFormatPr baseColWidth="10" defaultColWidth="8.6640625" defaultRowHeight="15" customHeight="1"/>
  <cols>
    <col min="1" max="1" width="8.6640625" style="53"/>
    <col min="2" max="2" width="6.5" style="53" customWidth="1"/>
    <col min="3" max="3" width="61.6640625" style="53" customWidth="1"/>
    <col min="4" max="4" width="12.6640625" style="53" customWidth="1"/>
    <col min="5" max="5" width="22.5" style="53" customWidth="1"/>
    <col min="6" max="6" width="23" style="53" customWidth="1"/>
    <col min="7" max="16384" width="8.6640625" style="53"/>
  </cols>
  <sheetData>
    <row r="2" spans="2:6" ht="15" customHeight="1">
      <c r="B2" s="133" t="s">
        <v>6</v>
      </c>
      <c r="C2" s="134"/>
      <c r="D2" s="134"/>
      <c r="E2" s="134"/>
      <c r="F2" s="134"/>
    </row>
    <row r="3" spans="2:6" ht="15" customHeight="1">
      <c r="B3" s="134"/>
      <c r="C3" s="134"/>
      <c r="D3" s="134"/>
      <c r="E3" s="134"/>
      <c r="F3" s="134"/>
    </row>
    <row r="4" spans="2:6" ht="15" customHeight="1">
      <c r="B4" s="134"/>
      <c r="C4" s="134"/>
      <c r="D4" s="134"/>
      <c r="E4" s="134"/>
      <c r="F4" s="134"/>
    </row>
    <row r="5" spans="2:6" ht="41" customHeight="1">
      <c r="B5" s="134"/>
      <c r="C5" s="134"/>
      <c r="D5" s="134"/>
      <c r="E5" s="134"/>
      <c r="F5" s="134"/>
    </row>
    <row r="6" spans="2:6" s="55" customFormat="1" ht="41" customHeight="1">
      <c r="B6" s="138" t="s">
        <v>54</v>
      </c>
      <c r="C6" s="138"/>
      <c r="D6" s="138"/>
      <c r="E6" s="138"/>
      <c r="F6" s="138"/>
    </row>
    <row r="7" spans="2:6" ht="17" customHeight="1" thickBot="1">
      <c r="F7" s="54" t="s">
        <v>84</v>
      </c>
    </row>
    <row r="8" spans="2:6" ht="51" customHeight="1">
      <c r="B8" s="56" t="s">
        <v>0</v>
      </c>
      <c r="C8" s="57" t="s">
        <v>1</v>
      </c>
      <c r="D8" s="57" t="s">
        <v>8</v>
      </c>
      <c r="E8" s="58" t="s">
        <v>31</v>
      </c>
      <c r="F8" s="59" t="s">
        <v>55</v>
      </c>
    </row>
    <row r="9" spans="2:6" ht="16" customHeight="1" thickBot="1">
      <c r="B9" s="103">
        <v>1</v>
      </c>
      <c r="C9" s="104">
        <v>2</v>
      </c>
      <c r="D9" s="104">
        <v>3</v>
      </c>
      <c r="E9" s="104">
        <v>4</v>
      </c>
      <c r="F9" s="105">
        <v>5</v>
      </c>
    </row>
    <row r="10" spans="2:6" ht="17" customHeight="1" thickTop="1">
      <c r="B10" s="11">
        <v>1</v>
      </c>
      <c r="C10" s="12" t="s">
        <v>56</v>
      </c>
      <c r="D10" s="13" t="s">
        <v>2</v>
      </c>
      <c r="E10" s="60">
        <v>8</v>
      </c>
      <c r="F10" s="131"/>
    </row>
    <row r="11" spans="2:6" ht="17" customHeight="1">
      <c r="B11" s="11">
        <v>2</v>
      </c>
      <c r="C11" s="12" t="s">
        <v>90</v>
      </c>
      <c r="D11" s="16" t="s">
        <v>3</v>
      </c>
      <c r="E11" s="61" t="s">
        <v>7</v>
      </c>
      <c r="F11" s="116"/>
    </row>
    <row r="12" spans="2:6" ht="17" customHeight="1">
      <c r="B12" s="11">
        <v>3</v>
      </c>
      <c r="C12" s="15" t="s">
        <v>57</v>
      </c>
      <c r="D12" s="17" t="s">
        <v>18</v>
      </c>
      <c r="E12" s="62">
        <v>8200</v>
      </c>
      <c r="F12" s="116"/>
    </row>
    <row r="13" spans="2:6" ht="17" customHeight="1">
      <c r="B13" s="11">
        <v>4</v>
      </c>
      <c r="C13" s="15" t="s">
        <v>58</v>
      </c>
      <c r="D13" s="17" t="s">
        <v>11</v>
      </c>
      <c r="E13" s="63">
        <v>200</v>
      </c>
      <c r="F13" s="117"/>
    </row>
    <row r="14" spans="2:6" ht="17" customHeight="1">
      <c r="B14" s="11">
        <v>5</v>
      </c>
      <c r="C14" s="15" t="s">
        <v>59</v>
      </c>
      <c r="D14" s="17" t="s">
        <v>11</v>
      </c>
      <c r="E14" s="63">
        <v>300</v>
      </c>
      <c r="F14" s="117"/>
    </row>
    <row r="15" spans="2:6" ht="17" customHeight="1" thickBot="1">
      <c r="B15" s="64">
        <v>6</v>
      </c>
      <c r="C15" s="65" t="s">
        <v>60</v>
      </c>
      <c r="D15" s="66" t="s">
        <v>11</v>
      </c>
      <c r="E15" s="67">
        <v>30</v>
      </c>
      <c r="F15" s="118"/>
    </row>
    <row r="16" spans="2:6" ht="17" customHeight="1" thickTop="1">
      <c r="B16" s="68" t="s">
        <v>61</v>
      </c>
      <c r="C16" s="69" t="s">
        <v>12</v>
      </c>
      <c r="D16" s="70" t="s">
        <v>6</v>
      </c>
      <c r="E16" s="71"/>
      <c r="F16" s="119"/>
    </row>
    <row r="17" spans="2:6" ht="17" customHeight="1">
      <c r="B17" s="18" t="s">
        <v>62</v>
      </c>
      <c r="C17" s="15" t="s">
        <v>32</v>
      </c>
      <c r="D17" s="17" t="s">
        <v>15</v>
      </c>
      <c r="E17" s="14" t="s">
        <v>7</v>
      </c>
      <c r="F17" s="117"/>
    </row>
    <row r="18" spans="2:6" ht="17" customHeight="1">
      <c r="B18" s="18" t="s">
        <v>63</v>
      </c>
      <c r="C18" s="19" t="s">
        <v>64</v>
      </c>
      <c r="D18" s="17" t="s">
        <v>3</v>
      </c>
      <c r="E18" s="14" t="s">
        <v>7</v>
      </c>
      <c r="F18" s="122"/>
    </row>
    <row r="19" spans="2:6" ht="17" customHeight="1" thickBot="1">
      <c r="B19" s="72" t="s">
        <v>65</v>
      </c>
      <c r="C19" s="73" t="s">
        <v>66</v>
      </c>
      <c r="D19" s="74" t="s">
        <v>3</v>
      </c>
      <c r="E19" s="75" t="s">
        <v>7</v>
      </c>
      <c r="F19" s="123"/>
    </row>
    <row r="20" spans="2:6" ht="17" customHeight="1">
      <c r="B20" s="76" t="s">
        <v>67</v>
      </c>
      <c r="C20" s="77" t="s">
        <v>87</v>
      </c>
      <c r="D20" s="78" t="s">
        <v>6</v>
      </c>
      <c r="E20" s="79"/>
      <c r="F20" s="120"/>
    </row>
    <row r="21" spans="2:6" ht="17" customHeight="1">
      <c r="B21" s="80" t="s">
        <v>68</v>
      </c>
      <c r="C21" s="15" t="s">
        <v>32</v>
      </c>
      <c r="D21" s="81" t="s">
        <v>15</v>
      </c>
      <c r="E21" s="82" t="s">
        <v>7</v>
      </c>
      <c r="F21" s="124"/>
    </row>
    <row r="22" spans="2:6" ht="17" customHeight="1">
      <c r="B22" s="80" t="s">
        <v>69</v>
      </c>
      <c r="C22" s="83" t="s">
        <v>64</v>
      </c>
      <c r="D22" s="84" t="s">
        <v>3</v>
      </c>
      <c r="E22" s="85" t="s">
        <v>7</v>
      </c>
      <c r="F22" s="161"/>
    </row>
    <row r="23" spans="2:6" ht="17" customHeight="1" thickBot="1">
      <c r="B23" s="86" t="s">
        <v>13</v>
      </c>
      <c r="C23" s="87" t="s">
        <v>66</v>
      </c>
      <c r="D23" s="88" t="s">
        <v>3</v>
      </c>
      <c r="E23" s="89" t="s">
        <v>7</v>
      </c>
      <c r="F23" s="125"/>
    </row>
    <row r="24" spans="2:6" ht="17" customHeight="1">
      <c r="B24" s="90" t="s">
        <v>70</v>
      </c>
      <c r="C24" s="69" t="s">
        <v>71</v>
      </c>
      <c r="D24" s="91"/>
      <c r="E24" s="92"/>
      <c r="F24" s="121"/>
    </row>
    <row r="25" spans="2:6" ht="57" customHeight="1" thickBot="1">
      <c r="B25" s="86" t="s">
        <v>14</v>
      </c>
      <c r="C25" s="93" t="s">
        <v>72</v>
      </c>
      <c r="D25" s="94" t="s">
        <v>73</v>
      </c>
      <c r="E25" s="95">
        <v>3</v>
      </c>
      <c r="F25" s="162"/>
    </row>
    <row r="26" spans="2:6" ht="17" customHeight="1">
      <c r="B26" s="96"/>
      <c r="C26" s="97"/>
      <c r="D26" s="98"/>
      <c r="E26" s="99"/>
      <c r="F26" s="100"/>
    </row>
    <row r="27" spans="2:6" ht="23" customHeight="1">
      <c r="C27" s="101" t="s">
        <v>74</v>
      </c>
    </row>
    <row r="28" spans="2:6" ht="17" customHeight="1" thickBot="1"/>
    <row r="29" spans="2:6" ht="17" customHeight="1" thickBot="1">
      <c r="B29" s="135" t="s">
        <v>81</v>
      </c>
      <c r="C29" s="136"/>
      <c r="D29" s="137"/>
      <c r="E29" s="112" t="s">
        <v>4</v>
      </c>
      <c r="F29" s="126"/>
    </row>
    <row r="33" spans="3:6" ht="15" customHeight="1">
      <c r="C33" s="53" t="s">
        <v>75</v>
      </c>
      <c r="E33" s="133" t="s">
        <v>78</v>
      </c>
      <c r="F33" s="133"/>
    </row>
    <row r="34" spans="3:6" ht="15" customHeight="1">
      <c r="C34" s="102" t="s">
        <v>77</v>
      </c>
      <c r="E34" s="133" t="s">
        <v>76</v>
      </c>
      <c r="F34" s="133"/>
    </row>
  </sheetData>
  <sheetProtection formatCells="0"/>
  <mergeCells count="5">
    <mergeCell ref="E34:F34"/>
    <mergeCell ref="B2:F5"/>
    <mergeCell ref="B29:D29"/>
    <mergeCell ref="B6:F6"/>
    <mergeCell ref="E33:F33"/>
  </mergeCells>
  <pageMargins left="0.7" right="0.7" top="0.75" bottom="0.75" header="0.51180555555555551" footer="0.51180555555555551"/>
  <pageSetup paperSize="9" scale="68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43"/>
  <sheetViews>
    <sheetView tabSelected="1" topLeftCell="A2" workbookViewId="0">
      <selection activeCell="A32" sqref="A32:XFD32"/>
    </sheetView>
  </sheetViews>
  <sheetFormatPr baseColWidth="10" defaultColWidth="9.1640625" defaultRowHeight="15" customHeight="1"/>
  <cols>
    <col min="1" max="1" width="9.1640625" style="1"/>
    <col min="2" max="2" width="5.5" style="1" customWidth="1"/>
    <col min="3" max="3" width="50.6640625" style="1" customWidth="1"/>
    <col min="4" max="4" width="16.33203125" style="1" customWidth="1"/>
    <col min="5" max="9" width="14.83203125" style="1" customWidth="1"/>
    <col min="10" max="16384" width="9.1640625" style="1"/>
  </cols>
  <sheetData>
    <row r="2" spans="2:9" ht="15" customHeight="1">
      <c r="B2" s="139"/>
      <c r="C2" s="139"/>
      <c r="D2" s="139"/>
      <c r="E2" s="139"/>
      <c r="F2" s="139"/>
      <c r="G2" s="139"/>
      <c r="H2" s="139"/>
      <c r="I2" s="139"/>
    </row>
    <row r="3" spans="2:9" ht="15" customHeight="1">
      <c r="B3" s="139"/>
      <c r="C3" s="139"/>
      <c r="D3" s="139"/>
      <c r="E3" s="139"/>
      <c r="F3" s="139"/>
      <c r="G3" s="139"/>
      <c r="H3" s="139"/>
      <c r="I3" s="139"/>
    </row>
    <row r="4" spans="2:9" ht="15" customHeight="1">
      <c r="B4" s="139"/>
      <c r="C4" s="139"/>
      <c r="D4" s="139"/>
      <c r="E4" s="139"/>
      <c r="F4" s="139"/>
      <c r="G4" s="139"/>
      <c r="H4" s="139"/>
      <c r="I4" s="139"/>
    </row>
    <row r="5" spans="2:9" ht="15" customHeight="1">
      <c r="B5" s="139"/>
      <c r="C5" s="139"/>
      <c r="D5" s="139"/>
      <c r="E5" s="139"/>
      <c r="F5" s="139"/>
      <c r="G5" s="139"/>
      <c r="H5" s="139"/>
      <c r="I5" s="139"/>
    </row>
    <row r="6" spans="2:9" ht="15" customHeight="1">
      <c r="B6" s="139"/>
      <c r="C6" s="139"/>
      <c r="D6" s="139"/>
      <c r="E6" s="139"/>
      <c r="F6" s="139"/>
      <c r="G6" s="139"/>
      <c r="H6" s="139"/>
      <c r="I6" s="139"/>
    </row>
    <row r="7" spans="2:9" ht="15" customHeight="1">
      <c r="B7" s="139"/>
      <c r="C7" s="139"/>
      <c r="D7" s="139"/>
      <c r="E7" s="139"/>
      <c r="F7" s="139"/>
      <c r="G7" s="139"/>
      <c r="H7" s="139"/>
      <c r="I7" s="139"/>
    </row>
    <row r="9" spans="2:9" ht="15" customHeight="1">
      <c r="I9" s="5" t="s">
        <v>85</v>
      </c>
    </row>
    <row r="10" spans="2:9" ht="15" customHeight="1">
      <c r="B10" s="146" t="s">
        <v>9</v>
      </c>
      <c r="C10" s="146"/>
      <c r="D10" s="146"/>
      <c r="E10" s="146"/>
      <c r="F10" s="146"/>
      <c r="G10" s="146"/>
      <c r="H10" s="146"/>
      <c r="I10" s="146"/>
    </row>
    <row r="11" spans="2:9" s="2" customFormat="1" ht="15" customHeight="1" thickBot="1">
      <c r="B11" s="34"/>
      <c r="C11" s="34"/>
      <c r="D11" s="34"/>
      <c r="E11" s="34"/>
      <c r="F11" s="34"/>
      <c r="G11" s="34"/>
      <c r="H11" s="34"/>
      <c r="I11" s="34"/>
    </row>
    <row r="12" spans="2:9" ht="31" customHeight="1">
      <c r="B12" s="155" t="s">
        <v>0</v>
      </c>
      <c r="C12" s="152" t="s">
        <v>1</v>
      </c>
      <c r="D12" s="149" t="s">
        <v>8</v>
      </c>
      <c r="E12" s="147" t="s">
        <v>52</v>
      </c>
      <c r="F12" s="148"/>
      <c r="G12" s="143" t="s">
        <v>53</v>
      </c>
      <c r="H12" s="144"/>
      <c r="I12" s="145"/>
    </row>
    <row r="13" spans="2:9" ht="31" customHeight="1">
      <c r="B13" s="156"/>
      <c r="C13" s="153"/>
      <c r="D13" s="150"/>
      <c r="E13" s="158" t="s">
        <v>83</v>
      </c>
      <c r="F13" s="159"/>
      <c r="G13" s="159"/>
      <c r="H13" s="159"/>
      <c r="I13" s="160"/>
    </row>
    <row r="14" spans="2:9" ht="19" customHeight="1">
      <c r="B14" s="157"/>
      <c r="C14" s="154"/>
      <c r="D14" s="151"/>
      <c r="E14" s="114">
        <v>1</v>
      </c>
      <c r="F14" s="113">
        <v>2</v>
      </c>
      <c r="G14" s="114">
        <v>3</v>
      </c>
      <c r="H14" s="113">
        <v>4</v>
      </c>
      <c r="I14" s="107">
        <v>5</v>
      </c>
    </row>
    <row r="15" spans="2:9" ht="16" customHeight="1" thickBot="1">
      <c r="B15" s="108">
        <v>1</v>
      </c>
      <c r="C15" s="109">
        <v>2</v>
      </c>
      <c r="D15" s="110">
        <v>3</v>
      </c>
      <c r="E15" s="109">
        <v>4</v>
      </c>
      <c r="F15" s="110">
        <v>5</v>
      </c>
      <c r="G15" s="109">
        <v>6</v>
      </c>
      <c r="H15" s="110">
        <v>7</v>
      </c>
      <c r="I15" s="111">
        <v>8</v>
      </c>
    </row>
    <row r="16" spans="2:9" s="3" customFormat="1" ht="16" customHeight="1" thickTop="1">
      <c r="B16" s="49">
        <v>1</v>
      </c>
      <c r="C16" s="50" t="s">
        <v>27</v>
      </c>
      <c r="D16" s="46" t="s">
        <v>18</v>
      </c>
      <c r="E16" s="127">
        <f>'Parametry gwarantowane'!$F$12</f>
        <v>0</v>
      </c>
      <c r="F16" s="127">
        <f>'Parametry gwarantowane'!$F$12</f>
        <v>0</v>
      </c>
      <c r="G16" s="127">
        <f>'Parametry gwarantowane'!$F$12</f>
        <v>0</v>
      </c>
      <c r="H16" s="127">
        <f>'Parametry gwarantowane'!$F$12</f>
        <v>0</v>
      </c>
      <c r="I16" s="128">
        <f>'Parametry gwarantowane'!$F$12</f>
        <v>0</v>
      </c>
    </row>
    <row r="17" spans="1:25" s="3" customFormat="1" ht="16" customHeight="1">
      <c r="B17" s="36" t="s">
        <v>28</v>
      </c>
      <c r="C17" s="8" t="s">
        <v>30</v>
      </c>
      <c r="D17" s="6" t="s">
        <v>18</v>
      </c>
      <c r="E17" s="129">
        <v>4000</v>
      </c>
      <c r="F17" s="129">
        <f t="shared" ref="F17:I18" si="0">E17</f>
        <v>4000</v>
      </c>
      <c r="G17" s="129">
        <f t="shared" si="0"/>
        <v>4000</v>
      </c>
      <c r="H17" s="129">
        <f t="shared" si="0"/>
        <v>4000</v>
      </c>
      <c r="I17" s="130">
        <f t="shared" si="0"/>
        <v>4000</v>
      </c>
    </row>
    <row r="18" spans="1:25" s="3" customFormat="1" ht="16" customHeight="1">
      <c r="B18" s="37" t="s">
        <v>29</v>
      </c>
      <c r="C18" s="8" t="s">
        <v>92</v>
      </c>
      <c r="D18" s="6" t="s">
        <v>18</v>
      </c>
      <c r="E18" s="129">
        <f>E16-E17</f>
        <v>-4000</v>
      </c>
      <c r="F18" s="129">
        <f t="shared" si="0"/>
        <v>-4000</v>
      </c>
      <c r="G18" s="129">
        <f t="shared" ref="G18:I18" si="1">F18</f>
        <v>-4000</v>
      </c>
      <c r="H18" s="129">
        <f t="shared" si="1"/>
        <v>-4000</v>
      </c>
      <c r="I18" s="130">
        <f t="shared" si="1"/>
        <v>-4000</v>
      </c>
    </row>
    <row r="19" spans="1:25" s="3" customFormat="1" ht="16" customHeight="1">
      <c r="B19" s="47" t="s">
        <v>41</v>
      </c>
      <c r="C19" s="48" t="s">
        <v>33</v>
      </c>
      <c r="D19" s="6"/>
      <c r="E19" s="129" t="s">
        <v>6</v>
      </c>
      <c r="F19" s="129"/>
      <c r="G19" s="129"/>
      <c r="H19" s="129"/>
      <c r="I19" s="130"/>
    </row>
    <row r="20" spans="1:25" s="3" customFormat="1" ht="16" customHeight="1">
      <c r="B20" s="37" t="s">
        <v>42</v>
      </c>
      <c r="C20" s="21" t="s">
        <v>38</v>
      </c>
      <c r="D20" s="6" t="s">
        <v>10</v>
      </c>
      <c r="E20" s="129">
        <f>E21+E22</f>
        <v>0</v>
      </c>
      <c r="F20" s="129">
        <f t="shared" ref="F20:I20" si="2">F21+F22</f>
        <v>0</v>
      </c>
      <c r="G20" s="129">
        <f t="shared" si="2"/>
        <v>0</v>
      </c>
      <c r="H20" s="129">
        <f t="shared" si="2"/>
        <v>0</v>
      </c>
      <c r="I20" s="130">
        <f t="shared" si="2"/>
        <v>0</v>
      </c>
    </row>
    <row r="21" spans="1:25" s="3" customFormat="1" ht="16" customHeight="1">
      <c r="B21" s="36" t="s">
        <v>43</v>
      </c>
      <c r="C21" s="21" t="s">
        <v>39</v>
      </c>
      <c r="D21" s="6" t="s">
        <v>10</v>
      </c>
      <c r="E21" s="129">
        <f>'Parametry gwarantowane'!$F$10*'Arkusz obliczeń'!E17</f>
        <v>0</v>
      </c>
      <c r="F21" s="129">
        <f>'Parametry gwarantowane'!$F$10*'Arkusz obliczeń'!F17</f>
        <v>0</v>
      </c>
      <c r="G21" s="129">
        <f>'Parametry gwarantowane'!$F$10*'Arkusz obliczeń'!G17</f>
        <v>0</v>
      </c>
      <c r="H21" s="129">
        <f>'Parametry gwarantowane'!$F$10*'Arkusz obliczeń'!H17</f>
        <v>0</v>
      </c>
      <c r="I21" s="130">
        <f>'Parametry gwarantowane'!$F$10*'Arkusz obliczeń'!I17</f>
        <v>0</v>
      </c>
    </row>
    <row r="22" spans="1:25" s="3" customFormat="1" ht="16" customHeight="1">
      <c r="B22" s="37" t="s">
        <v>44</v>
      </c>
      <c r="C22" s="21" t="s">
        <v>40</v>
      </c>
      <c r="D22" s="6" t="s">
        <v>10</v>
      </c>
      <c r="E22" s="129">
        <f>'Parametry gwarantowane'!$F$17*'Arkusz obliczeń'!E17</f>
        <v>0</v>
      </c>
      <c r="F22" s="129">
        <f>'Parametry gwarantowane'!$F$17*'Arkusz obliczeń'!F17</f>
        <v>0</v>
      </c>
      <c r="G22" s="129">
        <f>'Parametry gwarantowane'!$F$17*'Arkusz obliczeń'!G17</f>
        <v>0</v>
      </c>
      <c r="H22" s="129">
        <f>'Parametry gwarantowane'!$F$17*'Arkusz obliczeń'!H17</f>
        <v>0</v>
      </c>
      <c r="I22" s="130">
        <f>'Parametry gwarantowane'!$F$17*'Arkusz obliczeń'!I17</f>
        <v>0</v>
      </c>
    </row>
    <row r="23" spans="1:25" s="3" customFormat="1" ht="16" customHeight="1">
      <c r="B23" s="37" t="s">
        <v>45</v>
      </c>
      <c r="C23" s="22" t="s">
        <v>19</v>
      </c>
      <c r="D23" s="6" t="s">
        <v>10</v>
      </c>
      <c r="E23" s="129" t="e">
        <f>((E21+E22)/$D$39)/'Parametry gwarantowane'!$F$19</f>
        <v>#DIV/0!</v>
      </c>
      <c r="F23" s="129" t="e">
        <f>((F21+F22)/$D$39)/'Parametry gwarantowane'!$F$19</f>
        <v>#DIV/0!</v>
      </c>
      <c r="G23" s="129" t="e">
        <f>((G21+G22)/$D$39)/'Parametry gwarantowane'!$F$19</f>
        <v>#DIV/0!</v>
      </c>
      <c r="H23" s="129" t="e">
        <f>((H21+H22)/$D$39)/'Parametry gwarantowane'!$F$19</f>
        <v>#DIV/0!</v>
      </c>
      <c r="I23" s="130" t="e">
        <f>((I21+I22)/$D$39)/'Parametry gwarantowane'!$F$19</f>
        <v>#DIV/0!</v>
      </c>
    </row>
    <row r="24" spans="1:25" s="3" customFormat="1" ht="27" customHeight="1">
      <c r="B24" s="47" t="s">
        <v>46</v>
      </c>
      <c r="C24" s="23" t="s">
        <v>91</v>
      </c>
      <c r="D24" s="6" t="s">
        <v>6</v>
      </c>
      <c r="E24" s="129"/>
      <c r="F24" s="129"/>
      <c r="G24" s="129"/>
      <c r="H24" s="129"/>
      <c r="I24" s="130"/>
    </row>
    <row r="25" spans="1:25" s="3" customFormat="1" ht="16" customHeight="1">
      <c r="B25" s="36" t="s">
        <v>47</v>
      </c>
      <c r="C25" s="21" t="s">
        <v>38</v>
      </c>
      <c r="D25" s="6" t="s">
        <v>10</v>
      </c>
      <c r="E25" s="129">
        <f>E26+E27</f>
        <v>-8000</v>
      </c>
      <c r="F25" s="129">
        <f t="shared" ref="F25:I25" si="3">F26+F27</f>
        <v>-8000</v>
      </c>
      <c r="G25" s="129">
        <f t="shared" si="3"/>
        <v>-8000</v>
      </c>
      <c r="H25" s="129">
        <f t="shared" si="3"/>
        <v>-8000</v>
      </c>
      <c r="I25" s="130">
        <f t="shared" si="3"/>
        <v>-8000</v>
      </c>
    </row>
    <row r="26" spans="1:25" s="3" customFormat="1" ht="16" customHeight="1">
      <c r="B26" s="36" t="s">
        <v>48</v>
      </c>
      <c r="C26" s="21" t="s">
        <v>39</v>
      </c>
      <c r="D26" s="6" t="s">
        <v>10</v>
      </c>
      <c r="E26" s="129">
        <f>'Arkusz obliczeń'!$D$43*'Arkusz obliczeń'!E18</f>
        <v>-8000</v>
      </c>
      <c r="F26" s="129">
        <f>'Arkusz obliczeń'!$D$43*'Arkusz obliczeń'!F18</f>
        <v>-8000</v>
      </c>
      <c r="G26" s="129">
        <f>'Arkusz obliczeń'!$D$43*'Arkusz obliczeń'!G18</f>
        <v>-8000</v>
      </c>
      <c r="H26" s="129">
        <f>'Arkusz obliczeń'!$D$43*'Arkusz obliczeń'!H18</f>
        <v>-8000</v>
      </c>
      <c r="I26" s="130">
        <f>'Arkusz obliczeń'!$D$43*'Arkusz obliczeń'!I18</f>
        <v>-8000</v>
      </c>
    </row>
    <row r="27" spans="1:25" s="3" customFormat="1" ht="16" customHeight="1">
      <c r="B27" s="36" t="s">
        <v>49</v>
      </c>
      <c r="C27" s="21" t="s">
        <v>40</v>
      </c>
      <c r="D27" s="6" t="s">
        <v>10</v>
      </c>
      <c r="E27" s="129">
        <f>'Parametry gwarantowane'!$F$21*'Arkusz obliczeń'!E18</f>
        <v>0</v>
      </c>
      <c r="F27" s="129">
        <f>'Parametry gwarantowane'!$F$21*'Arkusz obliczeń'!F18</f>
        <v>0</v>
      </c>
      <c r="G27" s="129">
        <f>'Parametry gwarantowane'!$F$21*'Arkusz obliczeń'!G18</f>
        <v>0</v>
      </c>
      <c r="H27" s="129">
        <f>'Parametry gwarantowane'!$F$21*'Arkusz obliczeń'!H18</f>
        <v>0</v>
      </c>
      <c r="I27" s="130">
        <f>'Parametry gwarantowane'!$F$21*'Arkusz obliczeń'!I18</f>
        <v>0</v>
      </c>
    </row>
    <row r="28" spans="1:25" s="3" customFormat="1" ht="16" customHeight="1">
      <c r="B28" s="36" t="s">
        <v>50</v>
      </c>
      <c r="C28" s="22" t="s">
        <v>19</v>
      </c>
      <c r="D28" s="6" t="s">
        <v>10</v>
      </c>
      <c r="E28" s="129" t="e">
        <f>((E26+E27)/$D$39)/'Parametry gwarantowane'!$F$23</f>
        <v>#DIV/0!</v>
      </c>
      <c r="F28" s="129" t="e">
        <f>((F26+F27)/$D$39)/'Parametry gwarantowane'!$F$23</f>
        <v>#DIV/0!</v>
      </c>
      <c r="G28" s="129" t="e">
        <f>((G26+G27)/$D$39)/'Parametry gwarantowane'!$F$23</f>
        <v>#DIV/0!</v>
      </c>
      <c r="H28" s="129" t="e">
        <f>((H26+H27)/$D$39)/'Parametry gwarantowane'!$F$23</f>
        <v>#DIV/0!</v>
      </c>
      <c r="I28" s="130" t="e">
        <f>((I26+I27)/$D$39)/'Parametry gwarantowane'!$F$23</f>
        <v>#DIV/0!</v>
      </c>
    </row>
    <row r="29" spans="1:25" s="3" customFormat="1" ht="16" customHeight="1">
      <c r="B29" s="51" t="s">
        <v>51</v>
      </c>
      <c r="C29" s="52" t="s">
        <v>20</v>
      </c>
      <c r="D29" s="6" t="s">
        <v>5</v>
      </c>
      <c r="E29" s="129" t="e">
        <f>E28+E23</f>
        <v>#DIV/0!</v>
      </c>
      <c r="F29" s="129" t="e">
        <f t="shared" ref="F29:I29" si="4">F28+F23</f>
        <v>#DIV/0!</v>
      </c>
      <c r="G29" s="129" t="e">
        <f t="shared" si="4"/>
        <v>#DIV/0!</v>
      </c>
      <c r="H29" s="129" t="e">
        <f t="shared" si="4"/>
        <v>#DIV/0!</v>
      </c>
      <c r="I29" s="130" t="e">
        <f t="shared" si="4"/>
        <v>#DIV/0!</v>
      </c>
    </row>
    <row r="30" spans="1:25" s="3" customFormat="1" ht="16" customHeight="1">
      <c r="A30" s="10"/>
      <c r="B30" s="35" t="s">
        <v>80</v>
      </c>
      <c r="C30" s="22" t="s">
        <v>21</v>
      </c>
      <c r="D30" s="6" t="s">
        <v>4</v>
      </c>
      <c r="E30" s="129" t="e">
        <f>E29*$D$41</f>
        <v>#DIV/0!</v>
      </c>
      <c r="F30" s="129" t="e">
        <f>F29*$D$41</f>
        <v>#DIV/0!</v>
      </c>
      <c r="G30" s="129" t="e">
        <f>G29*$D$41</f>
        <v>#DIV/0!</v>
      </c>
      <c r="H30" s="129" t="e">
        <f>H29*$D$41</f>
        <v>#DIV/0!</v>
      </c>
      <c r="I30" s="130" t="e">
        <f>I29*$D$41</f>
        <v>#DIV/0!</v>
      </c>
    </row>
    <row r="31" spans="1:25" s="3" customFormat="1" ht="16" customHeight="1">
      <c r="A31" s="10"/>
      <c r="B31" s="35" t="s">
        <v>89</v>
      </c>
      <c r="C31" s="22" t="s">
        <v>93</v>
      </c>
      <c r="D31" s="6" t="s">
        <v>4</v>
      </c>
      <c r="E31" s="129">
        <f>(E20+E25)*$D$40</f>
        <v>-1720000</v>
      </c>
      <c r="F31" s="129">
        <f>(F20+F25)*$D$40</f>
        <v>-1720000</v>
      </c>
      <c r="G31" s="129">
        <f>(G20+G25)*$D$40</f>
        <v>-1720000</v>
      </c>
      <c r="H31" s="129">
        <f>(H20+H25)*$D$40</f>
        <v>-1720000</v>
      </c>
      <c r="I31" s="130">
        <f>(I20+I25)*$D$40</f>
        <v>-1720000</v>
      </c>
    </row>
    <row r="32" spans="1:25" s="4" customFormat="1" ht="16" customHeight="1">
      <c r="A32" s="10"/>
      <c r="B32" s="35" t="s">
        <v>62</v>
      </c>
      <c r="C32" s="22" t="s">
        <v>22</v>
      </c>
      <c r="D32" s="6" t="s">
        <v>4</v>
      </c>
      <c r="E32" s="129">
        <f>'Parametry gwarantowane'!F29</f>
        <v>0</v>
      </c>
      <c r="F32" s="140" t="s">
        <v>82</v>
      </c>
      <c r="G32" s="141"/>
      <c r="H32" s="141"/>
      <c r="I32" s="14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30" customHeight="1">
      <c r="A33" s="10"/>
      <c r="B33" s="35" t="s">
        <v>63</v>
      </c>
      <c r="C33" s="21" t="s">
        <v>86</v>
      </c>
      <c r="D33" s="6" t="s">
        <v>4</v>
      </c>
      <c r="E33" s="129">
        <f>IF(E32&gt;=16800000,E32+(E32-16800000)*$D42/100,E32)</f>
        <v>0</v>
      </c>
      <c r="F33" s="140" t="s">
        <v>82</v>
      </c>
      <c r="G33" s="141"/>
      <c r="H33" s="141"/>
      <c r="I33" s="14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4" customFormat="1" ht="16" customHeight="1">
      <c r="A34" s="10"/>
      <c r="B34" s="39"/>
      <c r="C34" s="24" t="s">
        <v>34</v>
      </c>
      <c r="D34" s="7"/>
      <c r="E34" s="129" t="e">
        <f>E31-SUM(E30:E30)-E33</f>
        <v>#DIV/0!</v>
      </c>
      <c r="F34" s="129" t="e">
        <f>F31-SUM(F30:F30)</f>
        <v>#DIV/0!</v>
      </c>
      <c r="G34" s="129" t="e">
        <f>G31-SUM(G30:G30)</f>
        <v>#DIV/0!</v>
      </c>
      <c r="H34" s="129" t="e">
        <f>H31-SUM(H30:H30)</f>
        <v>#DIV/0!</v>
      </c>
      <c r="I34" s="130" t="e">
        <f>I31-SUM(I30:I30)</f>
        <v>#DIV/0!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4" customFormat="1" ht="16" customHeight="1">
      <c r="A35" s="10"/>
      <c r="B35" s="39"/>
      <c r="C35" s="24" t="s">
        <v>35</v>
      </c>
      <c r="D35" s="7"/>
      <c r="E35" s="129" t="e">
        <f>E34/POWER((1+0.035),(E14-$E$14))</f>
        <v>#DIV/0!</v>
      </c>
      <c r="F35" s="129" t="e">
        <f>F34/POWER((1+0.035),(F14-$E$14))</f>
        <v>#DIV/0!</v>
      </c>
      <c r="G35" s="129" t="e">
        <f>G34/POWER((1+0.035),(G14-$E$14))</f>
        <v>#DIV/0!</v>
      </c>
      <c r="H35" s="129" t="e">
        <f>H34/POWER((1+0.035),(H14-$E$14))</f>
        <v>#DIV/0!</v>
      </c>
      <c r="I35" s="130" t="e">
        <f>I34/POWER((1+0.035),(I14-$E$14))</f>
        <v>#DIV/0!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4" customFormat="1" ht="16" customHeight="1">
      <c r="A36" s="10"/>
      <c r="B36" s="39"/>
      <c r="C36" s="24" t="s">
        <v>36</v>
      </c>
      <c r="D36" s="106">
        <v>3.5000000000000003E-2</v>
      </c>
      <c r="E36" s="9"/>
      <c r="F36" s="20"/>
      <c r="G36" s="20"/>
      <c r="H36" s="20"/>
      <c r="I36" s="3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4" customFormat="1" ht="16" customHeight="1" thickBot="1">
      <c r="A37" s="10"/>
      <c r="B37" s="40"/>
      <c r="C37" s="41" t="s">
        <v>37</v>
      </c>
      <c r="D37" s="115" t="e">
        <f>NPV(3.5%,E35:I35)</f>
        <v>#DIV/0!</v>
      </c>
      <c r="E37" s="42"/>
      <c r="F37" s="43"/>
      <c r="G37" s="43"/>
      <c r="H37" s="43"/>
      <c r="I37" s="4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" customHeight="1"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" customHeight="1">
      <c r="C39" s="25" t="s">
        <v>16</v>
      </c>
      <c r="D39" s="26">
        <v>1.93</v>
      </c>
      <c r="E39" s="27" t="s">
        <v>17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" customHeight="1">
      <c r="C40" s="28" t="s">
        <v>23</v>
      </c>
      <c r="D40" s="29">
        <v>215</v>
      </c>
      <c r="E40" s="30" t="s">
        <v>25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" customHeight="1">
      <c r="C41" s="28" t="s">
        <v>24</v>
      </c>
      <c r="D41" s="31">
        <v>160</v>
      </c>
      <c r="E41" s="30" t="s">
        <v>26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8" customHeight="1">
      <c r="C42" s="32" t="s">
        <v>88</v>
      </c>
      <c r="D42" s="33">
        <v>12</v>
      </c>
      <c r="E42" s="30" t="s">
        <v>3</v>
      </c>
      <c r="H42" s="1" t="s">
        <v>6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" customHeight="1">
      <c r="C43" s="45" t="s">
        <v>79</v>
      </c>
      <c r="D43" s="132">
        <v>2</v>
      </c>
      <c r="E43" s="30" t="s">
        <v>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</sheetData>
  <sheetProtection algorithmName="SHA-512" hashValue="j/msGEPE0a3+o68nL+uLwRaGj6FsIccf7tg3/FGzqTa6T2eBFZ7L1S+zBw+FV36U/Wwz8x4WU1wVsGy675GZzQ==" saltValue="T2T6XqGhh1CIh8M8mugoZA==" spinCount="100000" sheet="1" objects="1" scenarios="1"/>
  <mergeCells count="10">
    <mergeCell ref="B2:I7"/>
    <mergeCell ref="F32:I32"/>
    <mergeCell ref="F33:I33"/>
    <mergeCell ref="G12:I12"/>
    <mergeCell ref="B10:I10"/>
    <mergeCell ref="E12:F12"/>
    <mergeCell ref="D12:D14"/>
    <mergeCell ref="C12:C14"/>
    <mergeCell ref="B12:B14"/>
    <mergeCell ref="E13:I13"/>
  </mergeCells>
  <pageMargins left="0.7" right="0.7" top="0.75" bottom="0.75" header="0.51180555555555551" footer="0.51180555555555551"/>
  <pageSetup paperSize="8" scale="65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 gwarantowane</vt:lpstr>
      <vt:lpstr>Arkusz obliczeń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Jerzy Brynkiewicz</cp:lastModifiedBy>
  <cp:lastPrinted>2019-09-18T05:35:10Z</cp:lastPrinted>
  <dcterms:created xsi:type="dcterms:W3CDTF">2019-01-29T17:07:22Z</dcterms:created>
  <dcterms:modified xsi:type="dcterms:W3CDTF">2020-11-09T06:54:09Z</dcterms:modified>
</cp:coreProperties>
</file>