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npa-nas01.npa.loc\npa-projekty\1A_HORECA_KPO_2024\01.01.REALIZACJA HORECA\4.BARBARA_WEJTKO\REALIZACJA\PROCEDURY\REMONT\BAZA\"/>
    </mc:Choice>
  </mc:AlternateContent>
  <xr:revisionPtr revIDLastSave="0" documentId="13_ncr:1_{115D8956-F5C5-4032-B196-CD63DEA63B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7" i="1" l="1"/>
  <c r="B137" i="1"/>
  <c r="B135" i="1"/>
  <c r="B134" i="1"/>
  <c r="B206" i="1"/>
  <c r="B204" i="1"/>
  <c r="B145" i="1"/>
  <c r="B115" i="1"/>
  <c r="B103" i="1"/>
  <c r="B147" i="1"/>
  <c r="B146" i="1"/>
  <c r="B126" i="1"/>
  <c r="B118" i="1"/>
  <c r="B114" i="1"/>
  <c r="B110" i="1"/>
  <c r="B191" i="1"/>
  <c r="B190" i="1"/>
  <c r="B189" i="1"/>
  <c r="B188" i="1"/>
  <c r="B186" i="1"/>
  <c r="B157" i="1"/>
  <c r="E49" i="1"/>
  <c r="C63" i="1"/>
  <c r="B61" i="1"/>
  <c r="B40" i="1"/>
  <c r="B39" i="1"/>
  <c r="K16" i="1"/>
  <c r="B33" i="1" s="1"/>
  <c r="K10" i="1"/>
  <c r="B22" i="1" s="1"/>
  <c r="K13" i="1"/>
  <c r="K8" i="1"/>
  <c r="K5" i="1"/>
  <c r="K14" i="1" s="1"/>
  <c r="B75" i="1" s="1"/>
  <c r="E92" i="1" l="1"/>
  <c r="E57" i="1"/>
  <c r="B208" i="1"/>
  <c r="F49" i="1"/>
  <c r="F57" i="1"/>
  <c r="E43" i="1"/>
  <c r="B74" i="1"/>
  <c r="B18" i="1"/>
  <c r="B23" i="1"/>
  <c r="B31" i="1"/>
  <c r="B17" i="1"/>
  <c r="B21" i="1"/>
  <c r="B60" i="1"/>
  <c r="B19" i="1"/>
  <c r="B62" i="1"/>
  <c r="K15" i="1"/>
  <c r="B65" i="1"/>
  <c r="B20" i="1"/>
  <c r="K7" i="1"/>
  <c r="K11" i="1" s="1"/>
  <c r="K9" i="1"/>
  <c r="K12" i="1" s="1"/>
  <c r="F92" i="1" l="1"/>
  <c r="B139" i="1"/>
  <c r="G92" i="1"/>
  <c r="F43" i="1"/>
  <c r="B144" i="1"/>
  <c r="B150" i="1"/>
  <c r="B143" i="1"/>
  <c r="B141" i="1"/>
  <c r="B140" i="1"/>
  <c r="B142" i="1"/>
  <c r="G57" i="1"/>
  <c r="G49" i="1"/>
  <c r="B63" i="1"/>
  <c r="E68" i="1"/>
  <c r="G43" i="1"/>
  <c r="E26" i="1"/>
  <c r="B72" i="1"/>
  <c r="B71" i="1"/>
  <c r="B32" i="1"/>
  <c r="B30" i="1"/>
  <c r="B29" i="1"/>
  <c r="B6" i="1"/>
  <c r="B7" i="1"/>
  <c r="B10" i="1"/>
  <c r="B149" i="1" l="1"/>
  <c r="G26" i="1"/>
  <c r="F26" i="1"/>
  <c r="B8" i="1"/>
  <c r="E36" i="1"/>
  <c r="B73" i="1"/>
  <c r="E226" i="1" l="1"/>
  <c r="F36" i="1"/>
  <c r="G36" i="1"/>
  <c r="F68" i="1"/>
  <c r="E79" i="1"/>
  <c r="G68" i="1"/>
  <c r="B9" i="1"/>
  <c r="G13" i="1"/>
  <c r="E13" i="1" l="1"/>
  <c r="G79" i="1"/>
  <c r="G95" i="1" s="1"/>
  <c r="F79" i="1"/>
  <c r="F13" i="1"/>
</calcChain>
</file>

<file path=xl/sharedStrings.xml><?xml version="1.0" encoding="utf-8"?>
<sst xmlns="http://schemas.openxmlformats.org/spreadsheetml/2006/main" count="340" uniqueCount="193">
  <si>
    <t>wymiary budynku</t>
  </si>
  <si>
    <t>powierzchnia ścian zew[m2]</t>
  </si>
  <si>
    <t>powierzchnia szczytów [m2]</t>
  </si>
  <si>
    <t>powierzchnia elewacji</t>
  </si>
  <si>
    <t>powierzchnia fundamentu</t>
  </si>
  <si>
    <t>długośc połaci dachu</t>
  </si>
  <si>
    <t>szerokośc dachu</t>
  </si>
  <si>
    <t>powierzchnia dachu
 bez ganku</t>
  </si>
  <si>
    <t>Zestawienie robót:</t>
  </si>
  <si>
    <t>Obmiar</t>
  </si>
  <si>
    <t>1. Fundamenty</t>
  </si>
  <si>
    <t>Odkopanie</t>
  </si>
  <si>
    <t>osuszenie</t>
  </si>
  <si>
    <t>wykonanie hydroizolacji</t>
  </si>
  <si>
    <t>Ocieplenie XPS w technologi BSO
 + hydroizolacja typu lekkiego</t>
  </si>
  <si>
    <t>drenaż opaskowy</t>
  </si>
  <si>
    <t>j.m</t>
  </si>
  <si>
    <t>m2</t>
  </si>
  <si>
    <r>
      <t>m</t>
    </r>
    <r>
      <rPr>
        <sz val="11"/>
        <color theme="1"/>
        <rFont val="Calibri"/>
        <family val="2"/>
        <charset val="238"/>
      </rPr>
      <t>³</t>
    </r>
  </si>
  <si>
    <t>mb</t>
  </si>
  <si>
    <t>2. podłogi na gruncie</t>
  </si>
  <si>
    <t>demontaż starych podłóg</t>
  </si>
  <si>
    <t>długość zew [m]</t>
  </si>
  <si>
    <t>szerokość zew [m]</t>
  </si>
  <si>
    <t>powierzchnia wew [m2]</t>
  </si>
  <si>
    <t>dosypanie/wybranie gruntu do uzyskania poziomu "0"</t>
  </si>
  <si>
    <t>ułożenie warstwy  izolacji</t>
  </si>
  <si>
    <t xml:space="preserve">wykonanie chudego betonu/ </t>
  </si>
  <si>
    <t>m²</t>
  </si>
  <si>
    <t>rozprowadzenie instalacji CO oraz kanalizacji</t>
  </si>
  <si>
    <t>wykonanie posadzki betonowej</t>
  </si>
  <si>
    <t>montaż okładzin</t>
  </si>
  <si>
    <t>3. ściany zewnętrzne</t>
  </si>
  <si>
    <t>zbicie tynków</t>
  </si>
  <si>
    <t>osuszenie/ naprawa</t>
  </si>
  <si>
    <t>naprawa/wzmocnienie konstrukcji/nadbudowa od poziomu naprozy okien</t>
  </si>
  <si>
    <t>termomodernizacja</t>
  </si>
  <si>
    <t>obwód  [mb]</t>
  </si>
  <si>
    <t>pow. Tynków wew. Po ścianach zew.</t>
  </si>
  <si>
    <t>tynki wewnętrzne ścian zew.</t>
  </si>
  <si>
    <t>4. ściany działowe</t>
  </si>
  <si>
    <t>roboty rozbiórkowe</t>
  </si>
  <si>
    <t>ściany wewnętrzne do rozbiórki</t>
  </si>
  <si>
    <t>postawienie nowych ścianek działowych</t>
  </si>
  <si>
    <t>5. kominy</t>
  </si>
  <si>
    <t>wymurowanie kominów 2 szt h=7.18</t>
  </si>
  <si>
    <t>6.stolarka zewnętrzna</t>
  </si>
  <si>
    <t>szt</t>
  </si>
  <si>
    <t>montaż drzwi zew</t>
  </si>
  <si>
    <t>montaż drzwi wew.</t>
  </si>
  <si>
    <t>montaż okien</t>
  </si>
  <si>
    <t>7.strop</t>
  </si>
  <si>
    <t>demontaż stropu</t>
  </si>
  <si>
    <t>wykonanie stropu żelbetowego na antresolach</t>
  </si>
  <si>
    <t>wykonanie wieńca na wysokości nadproży</t>
  </si>
  <si>
    <t>wykonanie wieńca stropu</t>
  </si>
  <si>
    <t>wykonanie ścianek kolankowych oraz ścian szczytowych</t>
  </si>
  <si>
    <t>wylanie wieńca pod murłatę oraz "spięcie" szczytów</t>
  </si>
  <si>
    <t>wymiana konstrukcji dachu</t>
  </si>
  <si>
    <t>ocieplenie dachu</t>
  </si>
  <si>
    <t xml:space="preserve"> obróbki blacharskie</t>
  </si>
  <si>
    <t>8. Dach</t>
  </si>
  <si>
    <t>obróbka kominów</t>
  </si>
  <si>
    <t>9. instalacje</t>
  </si>
  <si>
    <t>demontaż instalacji elektrycznych</t>
  </si>
  <si>
    <t>instalacja wodna</t>
  </si>
  <si>
    <t>punkt</t>
  </si>
  <si>
    <t>instalacja kanalizacyjna</t>
  </si>
  <si>
    <t>instalacja CO</t>
  </si>
  <si>
    <t>instalacja elekryczna</t>
  </si>
  <si>
    <t>podłączenie rozdzielnicy</t>
  </si>
  <si>
    <t>vat</t>
  </si>
  <si>
    <t xml:space="preserve"> cena jedn.</t>
  </si>
  <si>
    <t>suma</t>
  </si>
  <si>
    <t>Wykaz materiałów</t>
  </si>
  <si>
    <t>1. fundamenty</t>
  </si>
  <si>
    <t>pianoklej do XPS</t>
  </si>
  <si>
    <t>siatka</t>
  </si>
  <si>
    <t>studzienki rewizyjne</t>
  </si>
  <si>
    <t>2.podłogi na gruncie</t>
  </si>
  <si>
    <t>beton na posadzkę gruszka +pompa (9m3)</t>
  </si>
  <si>
    <t>maty do podłogówki</t>
  </si>
  <si>
    <t>spinki do rur pex</t>
  </si>
  <si>
    <t>kształtki kanalizacyjne 110</t>
  </si>
  <si>
    <t>kształtki kanalizacyjne 50</t>
  </si>
  <si>
    <t>płytki</t>
  </si>
  <si>
    <t>pręty zbrojeniowe 12mm</t>
  </si>
  <si>
    <t>beton klasy C16/20</t>
  </si>
  <si>
    <t>kołki do styropianu/wełny</t>
  </si>
  <si>
    <t>pianka pistoletowa</t>
  </si>
  <si>
    <t>klej do styropianu /wełny mapei</t>
  </si>
  <si>
    <t>siatka 160 mapei</t>
  </si>
  <si>
    <t>okna dachowe</t>
  </si>
  <si>
    <t>orynnowanie + rury spustowe</t>
  </si>
  <si>
    <t>wkrety rigips 45mm</t>
  </si>
  <si>
    <t>wełna płyty 75cm</t>
  </si>
  <si>
    <t>fizelina</t>
  </si>
  <si>
    <t>taśma akustyczna20m</t>
  </si>
  <si>
    <t>5. Kominy</t>
  </si>
  <si>
    <t xml:space="preserve"> drzwi zew</t>
  </si>
  <si>
    <t xml:space="preserve"> drzwi wew.</t>
  </si>
  <si>
    <t xml:space="preserve"> okna</t>
  </si>
  <si>
    <t>pianoklej</t>
  </si>
  <si>
    <t>beton na wieniec</t>
  </si>
  <si>
    <t>m3</t>
  </si>
  <si>
    <t>stal zbrojeniowa  4szt fi 12</t>
  </si>
  <si>
    <t>wełna 5 arkusz</t>
  </si>
  <si>
    <t>wkrety</t>
  </si>
  <si>
    <t>membrana dachowa</t>
  </si>
  <si>
    <t>wkrety ciesielskie</t>
  </si>
  <si>
    <t xml:space="preserve">rynhaki </t>
  </si>
  <si>
    <t>wkręty farmerskie</t>
  </si>
  <si>
    <t>ark</t>
  </si>
  <si>
    <t>blacha płaska na obróbki</t>
  </si>
  <si>
    <t>drewno-wymagane przekroje krokwi/deski czołowej</t>
  </si>
  <si>
    <t>warstwa wykończenia nad gruntem ( mozaika/płytka)</t>
  </si>
  <si>
    <t>rozdzielacz do ogrzewania podłogowego</t>
  </si>
  <si>
    <t>rury kanalizacyjne 50 2m</t>
  </si>
  <si>
    <t>Rury kan. 110 2m</t>
  </si>
  <si>
    <t>kanały instalacji elektrycznej ( w podłodze)</t>
  </si>
  <si>
    <t>hydroizolacja mapegum wps 10kg</t>
  </si>
  <si>
    <t>przedmiar</t>
  </si>
  <si>
    <t>wartość</t>
  </si>
  <si>
    <t>cena jedn brutto</t>
  </si>
  <si>
    <t>podkład universal base coat 20 kg</t>
  </si>
  <si>
    <t>grunt szczepny eco grip prim 10 kg</t>
  </si>
  <si>
    <t>kątowniki 3m z siatkła</t>
  </si>
  <si>
    <t>listwy przyokienne z gumką i siatką</t>
  </si>
  <si>
    <t>kołki do listew 6x60</t>
  </si>
  <si>
    <t>styropian podłogowy grubości 2x10 eps 100</t>
  </si>
  <si>
    <t>rura pex 16 podłogówka</t>
  </si>
  <si>
    <t>rura pex zasilanie punktów poboru wody 16</t>
  </si>
  <si>
    <t>pianka dylatacyjne</t>
  </si>
  <si>
    <t>taśmy uszczelniające mapeband 10mb</t>
  </si>
  <si>
    <t>rura drenarska 100  z geowlok</t>
  </si>
  <si>
    <t>strzemiona fi 6mm 19x19</t>
  </si>
  <si>
    <t>styropian 0.031 /wełna grubości 0.035  20cm</t>
  </si>
  <si>
    <t>listwy startowe grubości 20</t>
  </si>
  <si>
    <t>tynk silikonowy mapei</t>
  </si>
  <si>
    <t>zaślepki styropianowe</t>
  </si>
  <si>
    <t xml:space="preserve">wkrety rigips 25mm paczka </t>
  </si>
  <si>
    <t>premium light</t>
  </si>
  <si>
    <t>kołki/wkręty do betonu 7,5x90</t>
  </si>
  <si>
    <t>strzemiona 19x19</t>
  </si>
  <si>
    <t>mocowania murłaty L 450</t>
  </si>
  <si>
    <t>wełna 20 rolka 0,033</t>
  </si>
  <si>
    <t>rynny metalowe  siba tech 140  3m</t>
  </si>
  <si>
    <t xml:space="preserve">zaślepki </t>
  </si>
  <si>
    <t>sztucery</t>
  </si>
  <si>
    <t>kolanko okrągłe</t>
  </si>
  <si>
    <t>rury spustowe okrągle 90 3m</t>
  </si>
  <si>
    <t>podkład pod deske</t>
  </si>
  <si>
    <t>deska na podłogi</t>
  </si>
  <si>
    <t>deskowanie</t>
  </si>
  <si>
    <t>wykonanie pokrycia połaci dachu+ obróbki</t>
  </si>
  <si>
    <t>suma robocizny</t>
  </si>
  <si>
    <t>suma materiału</t>
  </si>
  <si>
    <t>robocizna + materiał</t>
  </si>
  <si>
    <t>netto</t>
  </si>
  <si>
    <t>brutto</t>
  </si>
  <si>
    <t>przydomowa oczyszczalnia ścieków</t>
  </si>
  <si>
    <t>puszki instalacyjne</t>
  </si>
  <si>
    <t>rozdzielnica + bezpieczniki</t>
  </si>
  <si>
    <t>akcesoria (spinki, zugi etc)</t>
  </si>
  <si>
    <t xml:space="preserve"> Zamawiający wymaga wykonania stropu żelbetowego obu antresol</t>
  </si>
  <si>
    <t>blacha na obróbke kominów</t>
  </si>
  <si>
    <t xml:space="preserve">dachówka typu "janosik" lub równoważne </t>
  </si>
  <si>
    <t>XPS grubości 10</t>
  </si>
  <si>
    <t>SUMA:</t>
  </si>
  <si>
    <t xml:space="preserve">Załącznik nr 1 do Zapytania ofertowego: usługi remontowe </t>
  </si>
  <si>
    <t>Zamawiający: MASALA Barbara Wejtko,19-504 Zawiszyn 12</t>
  </si>
  <si>
    <t>wartość brutto</t>
  </si>
  <si>
    <t>wartość netto</t>
  </si>
  <si>
    <t>Komin Schiedel S2W +2W  h=7,2m lub równoważny</t>
  </si>
  <si>
    <t>rigips vario 20 kg lub równoważny</t>
  </si>
  <si>
    <t>Płyty GK ogień woda lub równoważny</t>
  </si>
  <si>
    <t>Rigips UA 75 lub równoważny</t>
  </si>
  <si>
    <t>rigips Cw 75 lub równoważny</t>
  </si>
  <si>
    <t>rigips Uw 75 4m lub równoważny</t>
  </si>
  <si>
    <t>Protherm 18,8 cm lub równoważny</t>
  </si>
  <si>
    <t>pianoklej do murowania tytan lub równoważny</t>
  </si>
  <si>
    <t>tufftape 30m lub równoważny</t>
  </si>
  <si>
    <t>pianka montażowa Tytan 75 lub równoważny</t>
  </si>
  <si>
    <t>Porotherm 25 na szczyty i ściane kolankową lub równoważny</t>
  </si>
  <si>
    <t>przewody Ydyp 3x2,5 lub równoważny</t>
  </si>
  <si>
    <t>przewody Ydyp 3x1,5 lub równoważny</t>
  </si>
  <si>
    <t>hydroizolacja mapelastic fundation lub równoważny</t>
  </si>
  <si>
    <t>klej do zatapiania siatki mapei lub równoważny</t>
  </si>
  <si>
    <t>izolacja bitumiczna ( plastimul) lub równoważny</t>
  </si>
  <si>
    <t>grunt universal base coat 20kg lub równoważny</t>
  </si>
  <si>
    <t xml:space="preserve"> klej do płytek keraflex s1 lub równoważny</t>
  </si>
  <si>
    <t>bloczek porotherm 24 lub równoważny</t>
  </si>
  <si>
    <t>folia paroizolacyjna (isover stop air) lub równoważny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</si>
</sst>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2" fillId="5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44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7" borderId="0" xfId="5" applyFill="1" applyAlignment="1">
      <alignment horizontal="center"/>
    </xf>
    <xf numFmtId="0" fontId="0" fillId="0" borderId="1" xfId="0" applyBorder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0" fillId="0" borderId="1" xfId="0" applyBorder="1"/>
    <xf numFmtId="0" fontId="9" fillId="7" borderId="1" xfId="2" applyFont="1" applyFill="1" applyBorder="1"/>
    <xf numFmtId="0" fontId="13" fillId="0" borderId="1" xfId="0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4" fillId="7" borderId="1" xfId="2" applyFont="1" applyFill="1" applyBorder="1"/>
    <xf numFmtId="0" fontId="14" fillId="7" borderId="1" xfId="3" applyFont="1" applyFill="1" applyBorder="1"/>
    <xf numFmtId="2" fontId="9" fillId="7" borderId="1" xfId="2" applyNumberFormat="1" applyFont="1" applyFill="1" applyBorder="1"/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7" borderId="1" xfId="0" applyFill="1" applyBorder="1" applyAlignment="1">
      <alignment horizontal="center" wrapText="1"/>
    </xf>
    <xf numFmtId="0" fontId="9" fillId="7" borderId="1" xfId="3" applyFont="1" applyFill="1" applyBorder="1" applyAlignment="1">
      <alignment horizontal="center" wrapText="1"/>
    </xf>
    <xf numFmtId="0" fontId="9" fillId="7" borderId="1" xfId="2" applyFont="1" applyFill="1" applyBorder="1" applyAlignment="1">
      <alignment horizontal="center" wrapText="1"/>
    </xf>
    <xf numFmtId="0" fontId="9" fillId="7" borderId="1" xfId="3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7" fillId="5" borderId="1" xfId="5" applyFont="1" applyBorder="1" applyAlignment="1">
      <alignment horizontal="center" wrapText="1"/>
    </xf>
    <xf numFmtId="0" fontId="11" fillId="0" borderId="1" xfId="0" applyFont="1" applyBorder="1"/>
    <xf numFmtId="0" fontId="2" fillId="5" borderId="1" xfId="5" applyBorder="1" applyAlignment="1">
      <alignment horizontal="center"/>
    </xf>
    <xf numFmtId="0" fontId="5" fillId="7" borderId="1" xfId="3" applyFill="1" applyBorder="1" applyAlignment="1">
      <alignment horizontal="center" wrapText="1"/>
    </xf>
    <xf numFmtId="0" fontId="9" fillId="7" borderId="1" xfId="4" applyFont="1" applyFill="1" applyBorder="1" applyAlignment="1">
      <alignment horizontal="center" wrapText="1"/>
    </xf>
    <xf numFmtId="0" fontId="2" fillId="5" borderId="1" xfId="5" applyBorder="1" applyAlignment="1">
      <alignment horizontal="center" wrapText="1"/>
    </xf>
    <xf numFmtId="0" fontId="6" fillId="7" borderId="1" xfId="4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10" fillId="2" borderId="1" xfId="2" applyFont="1" applyBorder="1" applyAlignment="1">
      <alignment horizontal="center" wrapText="1"/>
    </xf>
    <xf numFmtId="0" fontId="10" fillId="2" borderId="1" xfId="2" applyFont="1" applyBorder="1" applyAlignment="1">
      <alignment horizontal="center"/>
    </xf>
    <xf numFmtId="44" fontId="10" fillId="2" borderId="1" xfId="2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4" fontId="15" fillId="2" borderId="1" xfId="2" applyNumberFormat="1" applyFont="1" applyBorder="1" applyAlignment="1">
      <alignment horizontal="center"/>
    </xf>
  </cellXfs>
  <cellStyles count="6">
    <cellStyle name="40% — akcent 3" xfId="5" builtinId="39"/>
    <cellStyle name="Dobry" xfId="2" builtinId="26"/>
    <cellStyle name="Neutralny" xfId="4" builtinId="28"/>
    <cellStyle name="Normalny" xfId="0" builtinId="0"/>
    <cellStyle name="Walutowy" xfId="1" builtinId="4"/>
    <cellStyle name="Zły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4"/>
  <sheetViews>
    <sheetView tabSelected="1" zoomScaleNormal="100" workbookViewId="0">
      <selection activeCell="G240" sqref="G240"/>
    </sheetView>
  </sheetViews>
  <sheetFormatPr defaultRowHeight="15" x14ac:dyDescent="0.25"/>
  <cols>
    <col min="1" max="1" width="47.140625" style="2" customWidth="1"/>
    <col min="2" max="2" width="10.42578125" style="1" customWidth="1"/>
    <col min="3" max="3" width="13.42578125" style="1" bestFit="1" customWidth="1"/>
    <col min="4" max="4" width="16.140625" style="1" customWidth="1"/>
    <col min="5" max="5" width="13.140625" style="1" customWidth="1"/>
    <col min="6" max="6" width="13" style="1" customWidth="1"/>
    <col min="7" max="7" width="15.140625" style="1" customWidth="1"/>
    <col min="10" max="10" width="26.85546875" customWidth="1"/>
    <col min="11" max="11" width="9.5703125" bestFit="1" customWidth="1"/>
  </cols>
  <sheetData>
    <row r="1" spans="1:11" ht="21" customHeight="1" x14ac:dyDescent="0.25">
      <c r="A1" s="18" t="s">
        <v>169</v>
      </c>
      <c r="B1" s="18"/>
      <c r="C1" s="18"/>
    </row>
    <row r="2" spans="1:11" ht="16.5" customHeight="1" x14ac:dyDescent="0.25">
      <c r="A2" s="18" t="s">
        <v>170</v>
      </c>
      <c r="B2" s="18"/>
      <c r="C2" s="18"/>
      <c r="D2" s="18"/>
    </row>
    <row r="4" spans="1:11" x14ac:dyDescent="0.25">
      <c r="A4" s="20" t="s">
        <v>8</v>
      </c>
      <c r="B4" s="5" t="s">
        <v>9</v>
      </c>
      <c r="C4" s="5" t="s">
        <v>16</v>
      </c>
      <c r="D4" s="5" t="s">
        <v>72</v>
      </c>
      <c r="E4" s="5" t="s">
        <v>172</v>
      </c>
      <c r="F4" s="5" t="s">
        <v>71</v>
      </c>
      <c r="G4" s="5" t="s">
        <v>171</v>
      </c>
      <c r="J4" s="12" t="s">
        <v>0</v>
      </c>
      <c r="K4" s="13"/>
    </row>
    <row r="5" spans="1:11" x14ac:dyDescent="0.25">
      <c r="A5" s="33" t="s">
        <v>10</v>
      </c>
      <c r="B5" s="30"/>
      <c r="C5" s="30"/>
      <c r="D5" s="30"/>
      <c r="E5" s="30"/>
      <c r="F5" s="30"/>
      <c r="G5" s="30"/>
      <c r="J5" s="13" t="s">
        <v>22</v>
      </c>
      <c r="K5" s="13">
        <f>0.57+5.82+0.13+9.56+0.57</f>
        <v>16.650000000000002</v>
      </c>
    </row>
    <row r="6" spans="1:11" x14ac:dyDescent="0.25">
      <c r="A6" s="8" t="s">
        <v>11</v>
      </c>
      <c r="B6" s="5">
        <f>1.5*K9*1.5</f>
        <v>108.45000000000002</v>
      </c>
      <c r="C6" s="5" t="s">
        <v>18</v>
      </c>
      <c r="D6" s="5"/>
      <c r="E6" s="5"/>
      <c r="F6" s="5"/>
      <c r="G6" s="5"/>
      <c r="J6" s="13" t="s">
        <v>23</v>
      </c>
      <c r="K6" s="13">
        <v>7.45</v>
      </c>
    </row>
    <row r="7" spans="1:11" x14ac:dyDescent="0.25">
      <c r="A7" s="8" t="s">
        <v>12</v>
      </c>
      <c r="B7" s="5">
        <f>K12</f>
        <v>72.300000000000011</v>
      </c>
      <c r="C7" s="5" t="s">
        <v>28</v>
      </c>
      <c r="D7" s="5"/>
      <c r="E7" s="5"/>
      <c r="F7" s="5"/>
      <c r="G7" s="5"/>
      <c r="J7" s="13" t="s">
        <v>1</v>
      </c>
      <c r="K7" s="13">
        <f>2*K5*3.3</f>
        <v>109.89000000000001</v>
      </c>
    </row>
    <row r="8" spans="1:11" x14ac:dyDescent="0.25">
      <c r="A8" s="8" t="s">
        <v>13</v>
      </c>
      <c r="B8" s="5">
        <f>B7</f>
        <v>72.300000000000011</v>
      </c>
      <c r="C8" s="5" t="s">
        <v>28</v>
      </c>
      <c r="D8" s="5"/>
      <c r="E8" s="5"/>
      <c r="F8" s="5"/>
      <c r="G8" s="5"/>
      <c r="J8" s="13" t="s">
        <v>2</v>
      </c>
      <c r="K8" s="13">
        <f>((6+3.3)/2)*3.5*2*2</f>
        <v>65.100000000000009</v>
      </c>
    </row>
    <row r="9" spans="1:11" ht="30" x14ac:dyDescent="0.25">
      <c r="A9" s="8" t="s">
        <v>14</v>
      </c>
      <c r="B9" s="5">
        <f>B8</f>
        <v>72.300000000000011</v>
      </c>
      <c r="C9" s="5" t="s">
        <v>28</v>
      </c>
      <c r="D9" s="5"/>
      <c r="E9" s="5"/>
      <c r="F9" s="5"/>
      <c r="G9" s="5"/>
      <c r="J9" s="13" t="s">
        <v>37</v>
      </c>
      <c r="K9" s="13">
        <f>(K6+K5)*2</f>
        <v>48.2</v>
      </c>
    </row>
    <row r="10" spans="1:11" x14ac:dyDescent="0.25">
      <c r="A10" s="8" t="s">
        <v>15</v>
      </c>
      <c r="B10" s="5">
        <f>K9+10</f>
        <v>58.2</v>
      </c>
      <c r="C10" s="5" t="s">
        <v>19</v>
      </c>
      <c r="D10" s="5"/>
      <c r="E10" s="5"/>
      <c r="F10" s="5"/>
      <c r="G10" s="5"/>
      <c r="J10" s="13" t="s">
        <v>24</v>
      </c>
      <c r="K10" s="17">
        <f>(5.82+0.13+9.56)*(3.65+0.25+2.77)</f>
        <v>103.4517</v>
      </c>
    </row>
    <row r="11" spans="1:11" x14ac:dyDescent="0.25">
      <c r="A11" s="8"/>
      <c r="B11" s="5"/>
      <c r="C11" s="5"/>
      <c r="D11" s="5"/>
      <c r="E11" s="5"/>
      <c r="F11" s="5"/>
      <c r="G11" s="5"/>
      <c r="J11" s="13" t="s">
        <v>3</v>
      </c>
      <c r="K11" s="11">
        <f>K7+K8</f>
        <v>174.99</v>
      </c>
    </row>
    <row r="12" spans="1:11" x14ac:dyDescent="0.25">
      <c r="A12" s="34"/>
      <c r="B12" s="5"/>
      <c r="C12" s="5"/>
      <c r="D12" s="5"/>
      <c r="E12" s="5"/>
      <c r="F12" s="5"/>
      <c r="G12" s="5"/>
      <c r="J12" s="13" t="s">
        <v>4</v>
      </c>
      <c r="K12" s="11">
        <f>1.5*K9</f>
        <v>72.300000000000011</v>
      </c>
    </row>
    <row r="13" spans="1:11" x14ac:dyDescent="0.25">
      <c r="A13" s="8"/>
      <c r="B13" s="5"/>
      <c r="C13" s="5"/>
      <c r="D13" s="35" t="s">
        <v>73</v>
      </c>
      <c r="E13" s="36">
        <f>SUM(E6:E11)</f>
        <v>0</v>
      </c>
      <c r="F13" s="36">
        <f>SUM(F6:F11)</f>
        <v>0</v>
      </c>
      <c r="G13" s="36">
        <f>SUM(G6:G11)</f>
        <v>0</v>
      </c>
      <c r="J13" s="13" t="s">
        <v>5</v>
      </c>
      <c r="K13" s="13">
        <f>4.42+0.5+0.9</f>
        <v>5.82</v>
      </c>
    </row>
    <row r="14" spans="1:11" x14ac:dyDescent="0.25">
      <c r="A14" s="8"/>
      <c r="B14" s="5"/>
      <c r="C14" s="5"/>
      <c r="D14" s="5"/>
      <c r="E14" s="5"/>
      <c r="F14" s="5"/>
      <c r="G14" s="5"/>
      <c r="J14" s="13" t="s">
        <v>6</v>
      </c>
      <c r="K14" s="13">
        <f>K5+1</f>
        <v>17.650000000000002</v>
      </c>
    </row>
    <row r="15" spans="1:11" ht="30" x14ac:dyDescent="0.25">
      <c r="A15" s="8"/>
      <c r="B15" s="5"/>
      <c r="C15" s="5"/>
      <c r="D15" s="5"/>
      <c r="E15" s="5"/>
      <c r="F15" s="5"/>
      <c r="G15" s="5"/>
      <c r="J15" s="14" t="s">
        <v>7</v>
      </c>
      <c r="K15" s="17">
        <f>2*K14*K13</f>
        <v>205.44600000000003</v>
      </c>
    </row>
    <row r="16" spans="1:11" x14ac:dyDescent="0.25">
      <c r="A16" s="33" t="s">
        <v>20</v>
      </c>
      <c r="B16" s="30"/>
      <c r="C16" s="30"/>
      <c r="D16" s="30"/>
      <c r="E16" s="30"/>
      <c r="F16" s="30"/>
      <c r="G16" s="30"/>
      <c r="J16" s="13" t="s">
        <v>38</v>
      </c>
      <c r="K16" s="15">
        <f>15.51*(2.6+0.2+0.45)*2+66.37</f>
        <v>167.185</v>
      </c>
    </row>
    <row r="17" spans="1:11" x14ac:dyDescent="0.25">
      <c r="A17" s="27" t="s">
        <v>21</v>
      </c>
      <c r="B17" s="40">
        <f>K10</f>
        <v>103.4517</v>
      </c>
      <c r="C17" s="5" t="s">
        <v>28</v>
      </c>
      <c r="D17" s="5"/>
      <c r="E17" s="5"/>
      <c r="F17" s="5"/>
      <c r="G17" s="5"/>
      <c r="J17" s="13" t="s">
        <v>42</v>
      </c>
      <c r="K17" s="16">
        <v>110</v>
      </c>
    </row>
    <row r="18" spans="1:11" ht="30" x14ac:dyDescent="0.25">
      <c r="A18" s="8" t="s">
        <v>25</v>
      </c>
      <c r="B18" s="40">
        <f>K10</f>
        <v>103.4517</v>
      </c>
      <c r="C18" s="5" t="s">
        <v>28</v>
      </c>
      <c r="D18" s="5"/>
      <c r="E18" s="5"/>
      <c r="F18" s="5"/>
      <c r="G18" s="5"/>
    </row>
    <row r="19" spans="1:11" x14ac:dyDescent="0.25">
      <c r="A19" s="8" t="s">
        <v>27</v>
      </c>
      <c r="B19" s="40">
        <f>K10</f>
        <v>103.4517</v>
      </c>
      <c r="C19" s="5" t="s">
        <v>28</v>
      </c>
      <c r="D19" s="5"/>
      <c r="E19" s="5"/>
      <c r="F19" s="5"/>
      <c r="G19" s="5"/>
    </row>
    <row r="20" spans="1:11" x14ac:dyDescent="0.25">
      <c r="A20" s="8" t="s">
        <v>26</v>
      </c>
      <c r="B20" s="40">
        <f>K10</f>
        <v>103.4517</v>
      </c>
      <c r="C20" s="5" t="s">
        <v>28</v>
      </c>
      <c r="D20" s="5"/>
      <c r="E20" s="5"/>
      <c r="F20" s="5"/>
      <c r="G20" s="5"/>
    </row>
    <row r="21" spans="1:11" x14ac:dyDescent="0.25">
      <c r="A21" s="8" t="s">
        <v>29</v>
      </c>
      <c r="B21" s="10">
        <f>K10</f>
        <v>103.4517</v>
      </c>
      <c r="C21" s="10" t="s">
        <v>28</v>
      </c>
      <c r="D21" s="5"/>
      <c r="E21" s="5"/>
      <c r="F21" s="5"/>
      <c r="G21" s="5"/>
    </row>
    <row r="22" spans="1:11" x14ac:dyDescent="0.25">
      <c r="A22" s="8" t="s">
        <v>30</v>
      </c>
      <c r="B22" s="40">
        <f>K10</f>
        <v>103.4517</v>
      </c>
      <c r="C22" s="5" t="s">
        <v>28</v>
      </c>
      <c r="D22" s="5"/>
      <c r="E22" s="5"/>
      <c r="F22" s="5"/>
      <c r="G22" s="5"/>
    </row>
    <row r="23" spans="1:11" x14ac:dyDescent="0.25">
      <c r="A23" s="8" t="s">
        <v>31</v>
      </c>
      <c r="B23" s="40">
        <f>K10</f>
        <v>103.4517</v>
      </c>
      <c r="C23" s="5" t="s">
        <v>28</v>
      </c>
      <c r="D23" s="5"/>
      <c r="E23" s="5"/>
      <c r="F23" s="5"/>
      <c r="G23" s="5"/>
    </row>
    <row r="24" spans="1:11" x14ac:dyDescent="0.25">
      <c r="A24" s="8"/>
      <c r="B24" s="5"/>
      <c r="C24" s="5"/>
      <c r="D24" s="5"/>
      <c r="E24" s="5"/>
      <c r="F24" s="5"/>
      <c r="G24" s="5"/>
    </row>
    <row r="25" spans="1:11" x14ac:dyDescent="0.25">
      <c r="A25" s="34"/>
      <c r="B25" s="5"/>
      <c r="C25" s="5"/>
      <c r="D25" s="5"/>
      <c r="E25" s="5"/>
      <c r="F25" s="5"/>
      <c r="G25" s="5"/>
    </row>
    <row r="26" spans="1:11" x14ac:dyDescent="0.25">
      <c r="A26" s="8"/>
      <c r="B26" s="5"/>
      <c r="C26" s="5"/>
      <c r="D26" s="35" t="s">
        <v>73</v>
      </c>
      <c r="E26" s="36">
        <f>SUM(E17:E24)</f>
        <v>0</v>
      </c>
      <c r="F26" s="36">
        <f t="shared" ref="F26:G26" si="0">SUM(F17:F24)</f>
        <v>0</v>
      </c>
      <c r="G26" s="36">
        <f t="shared" si="0"/>
        <v>0</v>
      </c>
    </row>
    <row r="27" spans="1:11" x14ac:dyDescent="0.25">
      <c r="A27" s="8"/>
      <c r="B27" s="5"/>
      <c r="C27" s="5"/>
      <c r="D27" s="5"/>
      <c r="E27" s="5"/>
      <c r="F27" s="5"/>
      <c r="G27" s="5"/>
    </row>
    <row r="28" spans="1:11" x14ac:dyDescent="0.25">
      <c r="A28" s="33" t="s">
        <v>32</v>
      </c>
      <c r="B28" s="30"/>
      <c r="C28" s="30"/>
      <c r="D28" s="30"/>
      <c r="E28" s="30"/>
      <c r="F28" s="30"/>
      <c r="G28" s="30"/>
    </row>
    <row r="29" spans="1:11" x14ac:dyDescent="0.25">
      <c r="A29" s="8" t="s">
        <v>33</v>
      </c>
      <c r="B29" s="5">
        <f>K11</f>
        <v>174.99</v>
      </c>
      <c r="C29" s="5" t="s">
        <v>28</v>
      </c>
      <c r="D29" s="5"/>
      <c r="E29" s="5"/>
      <c r="F29" s="5"/>
      <c r="G29" s="5"/>
    </row>
    <row r="30" spans="1:11" x14ac:dyDescent="0.25">
      <c r="A30" s="8" t="s">
        <v>34</v>
      </c>
      <c r="B30" s="5">
        <f>K11</f>
        <v>174.99</v>
      </c>
      <c r="C30" s="5" t="s">
        <v>28</v>
      </c>
      <c r="D30" s="5"/>
      <c r="E30" s="5"/>
      <c r="F30" s="5"/>
      <c r="G30" s="5"/>
    </row>
    <row r="31" spans="1:11" ht="30" x14ac:dyDescent="0.25">
      <c r="A31" s="8" t="s">
        <v>35</v>
      </c>
      <c r="B31" s="5">
        <f>0.8*K5*2+0.8*K6*2+18.9</f>
        <v>57.46</v>
      </c>
      <c r="C31" s="5" t="s">
        <v>28</v>
      </c>
      <c r="D31" s="5"/>
      <c r="E31" s="5"/>
      <c r="F31" s="5"/>
      <c r="G31" s="5"/>
    </row>
    <row r="32" spans="1:11" x14ac:dyDescent="0.25">
      <c r="A32" s="8" t="s">
        <v>36</v>
      </c>
      <c r="B32" s="5">
        <f>K11</f>
        <v>174.99</v>
      </c>
      <c r="C32" s="5" t="s">
        <v>28</v>
      </c>
      <c r="D32" s="5"/>
      <c r="E32" s="5"/>
      <c r="F32" s="5"/>
      <c r="G32" s="5"/>
    </row>
    <row r="33" spans="1:7" x14ac:dyDescent="0.25">
      <c r="A33" s="8" t="s">
        <v>39</v>
      </c>
      <c r="B33" s="5">
        <f>K16</f>
        <v>167.185</v>
      </c>
      <c r="C33" s="5" t="s">
        <v>28</v>
      </c>
      <c r="D33" s="5"/>
      <c r="E33" s="5"/>
      <c r="F33" s="5"/>
      <c r="G33" s="5"/>
    </row>
    <row r="34" spans="1:7" x14ac:dyDescent="0.25">
      <c r="A34" s="8"/>
      <c r="B34" s="5"/>
      <c r="C34" s="5"/>
      <c r="D34" s="5"/>
      <c r="E34" s="5"/>
      <c r="F34" s="5"/>
      <c r="G34" s="5"/>
    </row>
    <row r="35" spans="1:7" x14ac:dyDescent="0.25">
      <c r="A35" s="34"/>
      <c r="B35" s="5"/>
      <c r="C35" s="5"/>
      <c r="D35" s="5"/>
      <c r="E35" s="5"/>
      <c r="F35" s="5"/>
      <c r="G35" s="5"/>
    </row>
    <row r="36" spans="1:7" x14ac:dyDescent="0.25">
      <c r="A36" s="8"/>
      <c r="B36" s="5"/>
      <c r="C36" s="5"/>
      <c r="D36" s="35" t="s">
        <v>73</v>
      </c>
      <c r="E36" s="36">
        <f>SUM(E29:E34)</f>
        <v>0</v>
      </c>
      <c r="F36" s="36">
        <f t="shared" ref="F36:G36" si="1">SUM(F29:F34)</f>
        <v>0</v>
      </c>
      <c r="G36" s="36">
        <f t="shared" si="1"/>
        <v>0</v>
      </c>
    </row>
    <row r="37" spans="1:7" x14ac:dyDescent="0.25">
      <c r="A37" s="8"/>
      <c r="B37" s="5"/>
      <c r="C37" s="5"/>
      <c r="D37" s="5"/>
      <c r="E37" s="5"/>
      <c r="F37" s="5"/>
      <c r="G37" s="5"/>
    </row>
    <row r="38" spans="1:7" x14ac:dyDescent="0.25">
      <c r="A38" s="33" t="s">
        <v>40</v>
      </c>
      <c r="B38" s="30"/>
      <c r="C38" s="30"/>
      <c r="D38" s="30"/>
      <c r="E38" s="30"/>
      <c r="F38" s="30"/>
      <c r="G38" s="30"/>
    </row>
    <row r="39" spans="1:7" x14ac:dyDescent="0.25">
      <c r="A39" s="8" t="s">
        <v>41</v>
      </c>
      <c r="B39" s="5">
        <f>K17</f>
        <v>110</v>
      </c>
      <c r="C39" s="5" t="s">
        <v>28</v>
      </c>
      <c r="D39" s="5"/>
      <c r="E39" s="5"/>
      <c r="F39" s="5"/>
      <c r="G39" s="5"/>
    </row>
    <row r="40" spans="1:7" x14ac:dyDescent="0.25">
      <c r="A40" s="8" t="s">
        <v>43</v>
      </c>
      <c r="B40" s="5">
        <f>2.6*(1.47+0.13+1.93+0.9+0.13+0.86+3.38*2+1.13+0.7+1.2+0.7+4.73)</f>
        <v>53.663999999999994</v>
      </c>
      <c r="C40" s="5" t="s">
        <v>28</v>
      </c>
      <c r="D40" s="5"/>
      <c r="E40" s="5"/>
      <c r="F40" s="5"/>
      <c r="G40" s="5"/>
    </row>
    <row r="41" spans="1:7" x14ac:dyDescent="0.25">
      <c r="A41" s="8"/>
      <c r="B41" s="5"/>
      <c r="C41" s="5"/>
      <c r="D41" s="5"/>
      <c r="E41" s="5"/>
      <c r="F41" s="5"/>
      <c r="G41" s="5"/>
    </row>
    <row r="42" spans="1:7" x14ac:dyDescent="0.25">
      <c r="A42" s="34"/>
      <c r="B42" s="5"/>
      <c r="C42" s="5"/>
      <c r="D42" s="5"/>
      <c r="E42" s="5"/>
      <c r="F42" s="5"/>
      <c r="G42" s="5"/>
    </row>
    <row r="43" spans="1:7" x14ac:dyDescent="0.25">
      <c r="A43" s="8"/>
      <c r="B43" s="5"/>
      <c r="C43" s="5"/>
      <c r="D43" s="35" t="s">
        <v>73</v>
      </c>
      <c r="E43" s="36">
        <f>SUM(E39:E40)</f>
        <v>0</v>
      </c>
      <c r="F43" s="36">
        <f t="shared" ref="F43:G43" si="2">SUM(F39:F40)</f>
        <v>0</v>
      </c>
      <c r="G43" s="36">
        <f t="shared" si="2"/>
        <v>0</v>
      </c>
    </row>
    <row r="44" spans="1:7" x14ac:dyDescent="0.25">
      <c r="A44" s="8"/>
      <c r="B44" s="5"/>
      <c r="C44" s="5"/>
      <c r="D44" s="5"/>
      <c r="E44" s="5"/>
      <c r="F44" s="5"/>
      <c r="G44" s="5"/>
    </row>
    <row r="45" spans="1:7" x14ac:dyDescent="0.25">
      <c r="A45" s="33" t="s">
        <v>44</v>
      </c>
      <c r="B45" s="30"/>
      <c r="C45" s="30"/>
      <c r="D45" s="30"/>
      <c r="E45" s="30"/>
      <c r="F45" s="30"/>
      <c r="G45" s="30"/>
    </row>
    <row r="46" spans="1:7" x14ac:dyDescent="0.25">
      <c r="A46" s="8" t="s">
        <v>45</v>
      </c>
      <c r="B46" s="10">
        <v>2</v>
      </c>
      <c r="C46" s="5" t="s">
        <v>47</v>
      </c>
      <c r="D46" s="5"/>
      <c r="E46" s="5"/>
      <c r="F46" s="5"/>
      <c r="G46" s="5"/>
    </row>
    <row r="47" spans="1:7" x14ac:dyDescent="0.25">
      <c r="A47" s="8"/>
      <c r="B47" s="5"/>
      <c r="C47" s="5"/>
      <c r="D47" s="5"/>
      <c r="E47" s="5"/>
      <c r="F47" s="5"/>
      <c r="G47" s="5"/>
    </row>
    <row r="48" spans="1:7" x14ac:dyDescent="0.25">
      <c r="A48" s="34"/>
      <c r="B48" s="5"/>
      <c r="C48" s="5"/>
      <c r="D48" s="5"/>
      <c r="E48" s="5"/>
      <c r="F48" s="5"/>
      <c r="G48" s="5"/>
    </row>
    <row r="49" spans="1:7" x14ac:dyDescent="0.25">
      <c r="A49" s="8"/>
      <c r="B49" s="5"/>
      <c r="C49" s="5"/>
      <c r="D49" s="35" t="s">
        <v>73</v>
      </c>
      <c r="E49" s="36">
        <f>SUM(E46)</f>
        <v>0</v>
      </c>
      <c r="F49" s="36">
        <f t="shared" ref="F49" si="3">SUM(F46)</f>
        <v>0</v>
      </c>
      <c r="G49" s="36">
        <f>SUM(G46)</f>
        <v>0</v>
      </c>
    </row>
    <row r="50" spans="1:7" x14ac:dyDescent="0.25">
      <c r="A50" s="8"/>
      <c r="B50" s="5"/>
      <c r="C50" s="5"/>
      <c r="D50" s="5"/>
      <c r="E50" s="5"/>
      <c r="F50" s="5"/>
      <c r="G50" s="5"/>
    </row>
    <row r="51" spans="1:7" x14ac:dyDescent="0.25">
      <c r="A51" s="33" t="s">
        <v>46</v>
      </c>
      <c r="B51" s="30"/>
      <c r="C51" s="30"/>
      <c r="D51" s="30"/>
      <c r="E51" s="30"/>
      <c r="F51" s="30"/>
      <c r="G51" s="30"/>
    </row>
    <row r="52" spans="1:7" x14ac:dyDescent="0.25">
      <c r="A52" s="8" t="s">
        <v>48</v>
      </c>
      <c r="B52" s="5">
        <v>1</v>
      </c>
      <c r="C52" s="5" t="s">
        <v>47</v>
      </c>
      <c r="D52" s="5"/>
      <c r="E52" s="5"/>
      <c r="F52" s="5"/>
      <c r="G52" s="5"/>
    </row>
    <row r="53" spans="1:7" x14ac:dyDescent="0.25">
      <c r="A53" s="8" t="s">
        <v>49</v>
      </c>
      <c r="B53" s="5">
        <v>3</v>
      </c>
      <c r="C53" s="5" t="s">
        <v>47</v>
      </c>
      <c r="D53" s="5"/>
      <c r="E53" s="5"/>
      <c r="F53" s="5"/>
      <c r="G53" s="5"/>
    </row>
    <row r="54" spans="1:7" x14ac:dyDescent="0.25">
      <c r="A54" s="8" t="s">
        <v>50</v>
      </c>
      <c r="B54" s="5">
        <v>10</v>
      </c>
      <c r="C54" s="5" t="s">
        <v>47</v>
      </c>
      <c r="D54" s="5"/>
      <c r="E54" s="5"/>
      <c r="F54" s="5"/>
      <c r="G54" s="5"/>
    </row>
    <row r="55" spans="1:7" x14ac:dyDescent="0.25">
      <c r="A55" s="8"/>
      <c r="B55" s="5"/>
      <c r="C55" s="5"/>
      <c r="D55" s="5"/>
      <c r="E55" s="5"/>
      <c r="F55" s="5"/>
      <c r="G55" s="5"/>
    </row>
    <row r="56" spans="1:7" x14ac:dyDescent="0.25">
      <c r="A56" s="34"/>
      <c r="B56" s="5"/>
      <c r="C56" s="5"/>
      <c r="D56" s="5"/>
      <c r="E56" s="5"/>
      <c r="F56" s="5"/>
      <c r="G56" s="5"/>
    </row>
    <row r="57" spans="1:7" x14ac:dyDescent="0.25">
      <c r="A57" s="8"/>
      <c r="B57" s="5"/>
      <c r="C57" s="5"/>
      <c r="D57" s="35" t="s">
        <v>73</v>
      </c>
      <c r="E57" s="36">
        <f>SUM(E52:E54)</f>
        <v>0</v>
      </c>
      <c r="F57" s="36">
        <f t="shared" ref="F57:G57" si="4">SUM(F52:F54)</f>
        <v>0</v>
      </c>
      <c r="G57" s="36">
        <f t="shared" si="4"/>
        <v>0</v>
      </c>
    </row>
    <row r="58" spans="1:7" x14ac:dyDescent="0.25">
      <c r="A58" s="8"/>
      <c r="B58" s="5"/>
      <c r="C58" s="5"/>
      <c r="D58" s="5"/>
      <c r="E58" s="5"/>
      <c r="F58" s="5"/>
      <c r="G58" s="5"/>
    </row>
    <row r="59" spans="1:7" x14ac:dyDescent="0.25">
      <c r="A59" s="33" t="s">
        <v>51</v>
      </c>
      <c r="B59" s="30"/>
      <c r="C59" s="30"/>
      <c r="D59" s="30"/>
      <c r="E59" s="30"/>
      <c r="F59" s="30"/>
      <c r="G59" s="30"/>
    </row>
    <row r="60" spans="1:7" x14ac:dyDescent="0.25">
      <c r="A60" s="8" t="s">
        <v>52</v>
      </c>
      <c r="B60" s="40">
        <f>K10</f>
        <v>103.4517</v>
      </c>
      <c r="C60" s="5" t="s">
        <v>28</v>
      </c>
      <c r="D60" s="5"/>
      <c r="E60" s="5"/>
      <c r="F60" s="5"/>
      <c r="G60" s="5"/>
    </row>
    <row r="61" spans="1:7" x14ac:dyDescent="0.25">
      <c r="A61" s="8" t="s">
        <v>53</v>
      </c>
      <c r="B61" s="5">
        <f>14.2+23.2</f>
        <v>37.4</v>
      </c>
      <c r="C61" s="5" t="s">
        <v>28</v>
      </c>
      <c r="D61" s="5"/>
      <c r="E61" s="5"/>
      <c r="F61" s="5"/>
      <c r="G61" s="5"/>
    </row>
    <row r="62" spans="1:7" x14ac:dyDescent="0.25">
      <c r="A62" s="8" t="s">
        <v>54</v>
      </c>
      <c r="B62" s="5">
        <f>2*(K5+K6)</f>
        <v>48.2</v>
      </c>
      <c r="C62" s="5" t="s">
        <v>19</v>
      </c>
      <c r="D62" s="5"/>
      <c r="E62" s="5"/>
      <c r="F62" s="5"/>
      <c r="G62" s="5"/>
    </row>
    <row r="63" spans="1:7" x14ac:dyDescent="0.25">
      <c r="A63" s="8" t="s">
        <v>55</v>
      </c>
      <c r="B63" s="5">
        <f>B62</f>
        <v>48.2</v>
      </c>
      <c r="C63" s="5" t="str">
        <f>C62</f>
        <v>mb</v>
      </c>
      <c r="D63" s="5"/>
      <c r="E63" s="5"/>
      <c r="F63" s="5"/>
      <c r="G63" s="5"/>
    </row>
    <row r="64" spans="1:7" ht="30" x14ac:dyDescent="0.25">
      <c r="A64" s="8" t="s">
        <v>56</v>
      </c>
      <c r="B64" s="10">
        <v>40</v>
      </c>
      <c r="C64" s="5" t="s">
        <v>17</v>
      </c>
      <c r="D64" s="5"/>
      <c r="E64" s="5"/>
      <c r="F64" s="5"/>
      <c r="G64" s="5"/>
    </row>
    <row r="65" spans="1:7" ht="30" x14ac:dyDescent="0.25">
      <c r="A65" s="8" t="s">
        <v>57</v>
      </c>
      <c r="B65" s="5">
        <f>2*K5+4*K13</f>
        <v>56.580000000000005</v>
      </c>
      <c r="C65" s="5" t="s">
        <v>19</v>
      </c>
      <c r="D65" s="5"/>
      <c r="E65" s="5"/>
      <c r="F65" s="5"/>
      <c r="G65" s="5"/>
    </row>
    <row r="66" spans="1:7" x14ac:dyDescent="0.25">
      <c r="A66" s="8"/>
      <c r="B66" s="5"/>
      <c r="C66" s="5"/>
      <c r="D66" s="5"/>
      <c r="E66" s="5"/>
      <c r="F66" s="5"/>
      <c r="G66" s="5"/>
    </row>
    <row r="67" spans="1:7" x14ac:dyDescent="0.25">
      <c r="A67" s="34"/>
      <c r="B67" s="5"/>
      <c r="C67" s="5"/>
      <c r="D67" s="5"/>
      <c r="E67" s="5"/>
      <c r="F67" s="5"/>
      <c r="G67" s="5"/>
    </row>
    <row r="68" spans="1:7" ht="30" x14ac:dyDescent="0.25">
      <c r="A68" s="8" t="s">
        <v>164</v>
      </c>
      <c r="B68" s="5"/>
      <c r="C68" s="5"/>
      <c r="D68" s="35" t="s">
        <v>73</v>
      </c>
      <c r="E68" s="36">
        <f>SUM(E60:E65)</f>
        <v>0</v>
      </c>
      <c r="F68" s="36">
        <f t="shared" ref="F68:G68" si="5">SUM(F60:F65)</f>
        <v>0</v>
      </c>
      <c r="G68" s="36">
        <f t="shared" si="5"/>
        <v>0</v>
      </c>
    </row>
    <row r="69" spans="1:7" x14ac:dyDescent="0.25">
      <c r="A69" s="8"/>
      <c r="B69" s="5"/>
      <c r="C69" s="5"/>
      <c r="D69" s="5"/>
      <c r="E69" s="5"/>
      <c r="F69" s="5"/>
      <c r="G69" s="5"/>
    </row>
    <row r="70" spans="1:7" x14ac:dyDescent="0.25">
      <c r="A70" s="33" t="s">
        <v>61</v>
      </c>
      <c r="B70" s="30"/>
      <c r="C70" s="30"/>
      <c r="D70" s="30"/>
      <c r="E70" s="30"/>
      <c r="F70" s="30"/>
      <c r="G70" s="30"/>
    </row>
    <row r="71" spans="1:7" x14ac:dyDescent="0.25">
      <c r="A71" s="8" t="s">
        <v>58</v>
      </c>
      <c r="B71" s="40">
        <f>K15</f>
        <v>205.44600000000003</v>
      </c>
      <c r="C71" s="5" t="s">
        <v>28</v>
      </c>
      <c r="D71" s="5"/>
      <c r="E71" s="5"/>
      <c r="F71" s="5"/>
      <c r="G71" s="5"/>
    </row>
    <row r="72" spans="1:7" x14ac:dyDescent="0.25">
      <c r="A72" s="8" t="s">
        <v>59</v>
      </c>
      <c r="B72" s="40">
        <f>K15</f>
        <v>205.44600000000003</v>
      </c>
      <c r="C72" s="5" t="s">
        <v>28</v>
      </c>
      <c r="D72" s="5"/>
      <c r="E72" s="5"/>
      <c r="F72" s="5"/>
      <c r="G72" s="5"/>
    </row>
    <row r="73" spans="1:7" x14ac:dyDescent="0.25">
      <c r="A73" s="8" t="s">
        <v>154</v>
      </c>
      <c r="B73" s="40">
        <f>B72</f>
        <v>205.44600000000003</v>
      </c>
      <c r="C73" s="5" t="s">
        <v>28</v>
      </c>
      <c r="D73" s="5"/>
      <c r="E73" s="5"/>
      <c r="F73" s="5"/>
      <c r="G73" s="5"/>
    </row>
    <row r="74" spans="1:7" x14ac:dyDescent="0.25">
      <c r="A74" s="8" t="s">
        <v>60</v>
      </c>
      <c r="B74" s="5">
        <f>(2*K14+2*K13)*2+K14</f>
        <v>111.53000000000002</v>
      </c>
      <c r="C74" s="5" t="s">
        <v>19</v>
      </c>
      <c r="D74" s="5"/>
      <c r="E74" s="5"/>
      <c r="F74" s="5"/>
      <c r="G74" s="5"/>
    </row>
    <row r="75" spans="1:7" x14ac:dyDescent="0.25">
      <c r="A75" s="8" t="s">
        <v>93</v>
      </c>
      <c r="B75" s="5">
        <f>2*K14+4*4</f>
        <v>51.300000000000004</v>
      </c>
      <c r="C75" s="5" t="s">
        <v>19</v>
      </c>
      <c r="D75" s="5"/>
      <c r="E75" s="5"/>
      <c r="F75" s="5"/>
      <c r="G75" s="5"/>
    </row>
    <row r="76" spans="1:7" x14ac:dyDescent="0.25">
      <c r="A76" s="8" t="s">
        <v>62</v>
      </c>
      <c r="B76" s="5">
        <v>2</v>
      </c>
      <c r="C76" s="5" t="s">
        <v>47</v>
      </c>
      <c r="D76" s="5"/>
      <c r="E76" s="5"/>
      <c r="F76" s="5"/>
      <c r="G76" s="5"/>
    </row>
    <row r="77" spans="1:7" x14ac:dyDescent="0.25">
      <c r="A77" s="8" t="s">
        <v>92</v>
      </c>
      <c r="B77" s="6">
        <v>3</v>
      </c>
      <c r="C77" s="5" t="s">
        <v>47</v>
      </c>
      <c r="D77" s="5"/>
      <c r="E77" s="5"/>
      <c r="F77" s="5"/>
      <c r="G77" s="5"/>
    </row>
    <row r="78" spans="1:7" x14ac:dyDescent="0.25">
      <c r="A78" s="34"/>
      <c r="B78" s="5"/>
      <c r="C78" s="5"/>
      <c r="D78" s="5"/>
      <c r="E78" s="5"/>
      <c r="F78" s="5"/>
      <c r="G78" s="5"/>
    </row>
    <row r="79" spans="1:7" x14ac:dyDescent="0.25">
      <c r="A79" s="8"/>
      <c r="B79" s="5"/>
      <c r="C79" s="5"/>
      <c r="D79" s="35" t="s">
        <v>73</v>
      </c>
      <c r="E79" s="36">
        <f>SUM(E71:E77)</f>
        <v>0</v>
      </c>
      <c r="F79" s="36">
        <f t="shared" ref="F79:G79" si="6">SUM(F71:F77)</f>
        <v>0</v>
      </c>
      <c r="G79" s="36">
        <f t="shared" si="6"/>
        <v>0</v>
      </c>
    </row>
    <row r="80" spans="1:7" x14ac:dyDescent="0.25">
      <c r="A80" s="8"/>
      <c r="B80" s="5"/>
      <c r="C80" s="5"/>
      <c r="D80" s="5"/>
      <c r="E80" s="5"/>
      <c r="F80" s="5"/>
      <c r="G80" s="5"/>
    </row>
    <row r="81" spans="1:7" x14ac:dyDescent="0.25">
      <c r="A81" s="8"/>
      <c r="B81" s="5"/>
      <c r="C81" s="5"/>
      <c r="D81" s="5"/>
      <c r="E81" s="5"/>
      <c r="F81" s="5"/>
      <c r="G81" s="5"/>
    </row>
    <row r="82" spans="1:7" x14ac:dyDescent="0.25">
      <c r="A82" s="8"/>
      <c r="B82" s="5"/>
      <c r="C82" s="5"/>
      <c r="D82" s="5"/>
      <c r="E82" s="5"/>
      <c r="F82" s="5"/>
      <c r="G82" s="5"/>
    </row>
    <row r="83" spans="1:7" x14ac:dyDescent="0.25">
      <c r="A83" s="33" t="s">
        <v>63</v>
      </c>
      <c r="B83" s="30"/>
      <c r="C83" s="30"/>
      <c r="D83" s="30"/>
      <c r="E83" s="30"/>
      <c r="F83" s="30"/>
      <c r="G83" s="30"/>
    </row>
    <row r="84" spans="1:7" x14ac:dyDescent="0.25">
      <c r="A84" s="8" t="s">
        <v>64</v>
      </c>
      <c r="B84" s="5">
        <v>1</v>
      </c>
      <c r="C84" s="5" t="s">
        <v>47</v>
      </c>
      <c r="D84" s="5"/>
      <c r="E84" s="5"/>
      <c r="F84" s="5"/>
      <c r="G84" s="5"/>
    </row>
    <row r="85" spans="1:7" x14ac:dyDescent="0.25">
      <c r="A85" s="8" t="s">
        <v>65</v>
      </c>
      <c r="B85" s="5">
        <v>7</v>
      </c>
      <c r="C85" s="5" t="s">
        <v>66</v>
      </c>
      <c r="D85" s="5"/>
      <c r="E85" s="5"/>
      <c r="F85" s="5"/>
      <c r="G85" s="5"/>
    </row>
    <row r="86" spans="1:7" x14ac:dyDescent="0.25">
      <c r="A86" s="8" t="s">
        <v>67</v>
      </c>
      <c r="B86" s="5">
        <v>2</v>
      </c>
      <c r="C86" s="5" t="s">
        <v>66</v>
      </c>
      <c r="D86" s="5"/>
      <c r="E86" s="5"/>
      <c r="F86" s="5"/>
      <c r="G86" s="5"/>
    </row>
    <row r="87" spans="1:7" x14ac:dyDescent="0.25">
      <c r="A87" s="8" t="s">
        <v>68</v>
      </c>
      <c r="B87" s="10">
        <v>1</v>
      </c>
      <c r="C87" s="5" t="s">
        <v>47</v>
      </c>
      <c r="D87" s="5"/>
      <c r="E87" s="5"/>
      <c r="F87" s="5"/>
      <c r="G87" s="5"/>
    </row>
    <row r="88" spans="1:7" x14ac:dyDescent="0.25">
      <c r="A88" s="8" t="s">
        <v>70</v>
      </c>
      <c r="B88" s="10">
        <v>1</v>
      </c>
      <c r="C88" s="5" t="s">
        <v>47</v>
      </c>
      <c r="D88" s="5"/>
      <c r="E88" s="5"/>
      <c r="F88" s="5"/>
      <c r="G88" s="5"/>
    </row>
    <row r="89" spans="1:7" x14ac:dyDescent="0.25">
      <c r="A89" s="8" t="s">
        <v>69</v>
      </c>
      <c r="B89" s="10">
        <v>30</v>
      </c>
      <c r="C89" s="5" t="s">
        <v>66</v>
      </c>
      <c r="D89" s="5"/>
      <c r="E89" s="5"/>
      <c r="F89" s="5"/>
      <c r="G89" s="5"/>
    </row>
    <row r="90" spans="1:7" x14ac:dyDescent="0.25">
      <c r="A90" s="8" t="s">
        <v>160</v>
      </c>
      <c r="B90" s="5">
        <v>1</v>
      </c>
      <c r="C90" s="5" t="s">
        <v>47</v>
      </c>
      <c r="D90" s="5"/>
      <c r="E90" s="5"/>
      <c r="F90" s="5"/>
      <c r="G90" s="5"/>
    </row>
    <row r="91" spans="1:7" x14ac:dyDescent="0.25">
      <c r="A91" s="34"/>
      <c r="B91" s="5"/>
      <c r="C91" s="5"/>
      <c r="D91" s="5"/>
      <c r="E91" s="5"/>
      <c r="F91" s="5"/>
      <c r="G91" s="5"/>
    </row>
    <row r="92" spans="1:7" x14ac:dyDescent="0.25">
      <c r="A92" s="8"/>
      <c r="B92" s="5"/>
      <c r="C92" s="5"/>
      <c r="D92" s="35" t="s">
        <v>73</v>
      </c>
      <c r="E92" s="36">
        <f>SUM(E84:E90)</f>
        <v>0</v>
      </c>
      <c r="F92" s="36">
        <f>SUM(F84:F90)</f>
        <v>0</v>
      </c>
      <c r="G92" s="36">
        <f>SUM(G84:G90)</f>
        <v>0</v>
      </c>
    </row>
    <row r="93" spans="1:7" x14ac:dyDescent="0.25">
      <c r="A93" s="8"/>
      <c r="B93" s="5"/>
      <c r="C93" s="5"/>
      <c r="D93" s="5"/>
      <c r="E93" s="5"/>
      <c r="F93" s="5"/>
      <c r="G93" s="5"/>
    </row>
    <row r="94" spans="1:7" x14ac:dyDescent="0.25">
      <c r="A94" s="8"/>
      <c r="B94" s="5"/>
      <c r="C94" s="5"/>
      <c r="D94" s="5"/>
      <c r="E94" s="5"/>
      <c r="F94" s="5"/>
      <c r="G94" s="5"/>
    </row>
    <row r="95" spans="1:7" ht="15.75" x14ac:dyDescent="0.25">
      <c r="A95" s="37" t="s">
        <v>155</v>
      </c>
      <c r="B95" s="38"/>
      <c r="C95" s="38"/>
      <c r="D95" s="38"/>
      <c r="E95" s="38"/>
      <c r="F95" s="38"/>
      <c r="G95" s="41">
        <f>G92+G79+G68+G57+G49+G43+G36+G26+G13</f>
        <v>0</v>
      </c>
    </row>
    <row r="97" spans="1:5" x14ac:dyDescent="0.25">
      <c r="A97" s="3"/>
    </row>
    <row r="100" spans="1:5" x14ac:dyDescent="0.25">
      <c r="A100" s="20" t="s">
        <v>74</v>
      </c>
      <c r="B100" s="5" t="s">
        <v>121</v>
      </c>
      <c r="C100" s="5" t="s">
        <v>16</v>
      </c>
      <c r="D100" s="5" t="s">
        <v>123</v>
      </c>
      <c r="E100" s="5" t="s">
        <v>122</v>
      </c>
    </row>
    <row r="101" spans="1:5" x14ac:dyDescent="0.25">
      <c r="A101" s="19" t="s">
        <v>75</v>
      </c>
      <c r="B101" s="5"/>
      <c r="C101" s="5"/>
      <c r="D101" s="5"/>
      <c r="E101" s="5"/>
    </row>
    <row r="102" spans="1:5" ht="30" x14ac:dyDescent="0.25">
      <c r="A102" s="21" t="s">
        <v>186</v>
      </c>
      <c r="B102" s="5">
        <v>14</v>
      </c>
      <c r="C102" s="5" t="s">
        <v>47</v>
      </c>
      <c r="D102" s="5"/>
      <c r="E102" s="5"/>
    </row>
    <row r="103" spans="1:5" x14ac:dyDescent="0.25">
      <c r="A103" s="22" t="s">
        <v>167</v>
      </c>
      <c r="B103" s="5">
        <f>70.5</f>
        <v>70.5</v>
      </c>
      <c r="C103" s="5" t="s">
        <v>17</v>
      </c>
      <c r="D103" s="5"/>
      <c r="E103" s="5"/>
    </row>
    <row r="104" spans="1:5" x14ac:dyDescent="0.25">
      <c r="A104" s="8" t="s">
        <v>76</v>
      </c>
      <c r="B104" s="5">
        <v>12</v>
      </c>
      <c r="C104" s="5" t="s">
        <v>47</v>
      </c>
      <c r="D104" s="5"/>
      <c r="E104" s="5"/>
    </row>
    <row r="105" spans="1:5" x14ac:dyDescent="0.25">
      <c r="A105" s="8" t="s">
        <v>77</v>
      </c>
      <c r="B105" s="5">
        <v>77.55</v>
      </c>
      <c r="C105" s="5" t="s">
        <v>17</v>
      </c>
      <c r="D105" s="5"/>
      <c r="E105" s="5"/>
    </row>
    <row r="106" spans="1:5" x14ac:dyDescent="0.25">
      <c r="A106" s="8" t="s">
        <v>187</v>
      </c>
      <c r="B106" s="5">
        <v>15</v>
      </c>
      <c r="C106" s="5" t="s">
        <v>47</v>
      </c>
      <c r="D106" s="5"/>
      <c r="E106" s="5"/>
    </row>
    <row r="107" spans="1:5" x14ac:dyDescent="0.25">
      <c r="A107" s="8" t="s">
        <v>188</v>
      </c>
      <c r="B107" s="5">
        <v>1</v>
      </c>
      <c r="C107" s="5" t="s">
        <v>47</v>
      </c>
      <c r="D107" s="5"/>
      <c r="E107" s="5"/>
    </row>
    <row r="108" spans="1:5" x14ac:dyDescent="0.25">
      <c r="A108" s="8" t="s">
        <v>189</v>
      </c>
      <c r="B108" s="5">
        <v>1</v>
      </c>
      <c r="C108" s="5" t="s">
        <v>47</v>
      </c>
      <c r="D108" s="5"/>
      <c r="E108" s="5"/>
    </row>
    <row r="109" spans="1:5" ht="30" x14ac:dyDescent="0.25">
      <c r="A109" s="23" t="s">
        <v>115</v>
      </c>
      <c r="B109" s="5">
        <v>5</v>
      </c>
      <c r="C109" s="5" t="s">
        <v>47</v>
      </c>
      <c r="D109" s="5"/>
      <c r="E109" s="5"/>
    </row>
    <row r="110" spans="1:5" x14ac:dyDescent="0.25">
      <c r="A110" s="8" t="s">
        <v>134</v>
      </c>
      <c r="B110" s="5">
        <f>17*2+8*2+20</f>
        <v>70</v>
      </c>
      <c r="C110" s="5" t="s">
        <v>19</v>
      </c>
      <c r="D110" s="5"/>
      <c r="E110" s="5"/>
    </row>
    <row r="111" spans="1:5" x14ac:dyDescent="0.25">
      <c r="A111" s="24" t="s">
        <v>78</v>
      </c>
      <c r="B111" s="5">
        <v>4</v>
      </c>
      <c r="C111" s="5" t="s">
        <v>47</v>
      </c>
      <c r="D111" s="5"/>
      <c r="E111" s="5"/>
    </row>
    <row r="112" spans="1:5" x14ac:dyDescent="0.25">
      <c r="A112" s="8"/>
      <c r="B112" s="5"/>
      <c r="C112" s="5"/>
      <c r="D112" s="5"/>
      <c r="E112" s="5"/>
    </row>
    <row r="113" spans="1:5" x14ac:dyDescent="0.25">
      <c r="A113" s="19" t="s">
        <v>79</v>
      </c>
      <c r="B113" s="5"/>
      <c r="C113" s="5"/>
      <c r="D113" s="5"/>
      <c r="E113" s="5"/>
    </row>
    <row r="114" spans="1:5" x14ac:dyDescent="0.25">
      <c r="A114" s="8" t="s">
        <v>80</v>
      </c>
      <c r="B114" s="5">
        <f>15.5*7*0.08</f>
        <v>8.68</v>
      </c>
      <c r="C114" s="5" t="s">
        <v>104</v>
      </c>
      <c r="D114" s="5"/>
      <c r="E114" s="5"/>
    </row>
    <row r="115" spans="1:5" x14ac:dyDescent="0.25">
      <c r="A115" s="22" t="s">
        <v>129</v>
      </c>
      <c r="B115" s="5">
        <f>108*2</f>
        <v>216</v>
      </c>
      <c r="C115" s="5" t="s">
        <v>17</v>
      </c>
      <c r="D115" s="5"/>
      <c r="E115" s="5"/>
    </row>
    <row r="116" spans="1:5" x14ac:dyDescent="0.25">
      <c r="A116" s="8" t="s">
        <v>116</v>
      </c>
      <c r="B116" s="5">
        <v>1</v>
      </c>
      <c r="C116" s="5" t="s">
        <v>47</v>
      </c>
      <c r="D116" s="5"/>
      <c r="E116" s="5"/>
    </row>
    <row r="117" spans="1:5" x14ac:dyDescent="0.25">
      <c r="A117" s="8" t="s">
        <v>130</v>
      </c>
      <c r="B117" s="5">
        <f>120*5</f>
        <v>600</v>
      </c>
      <c r="C117" s="5" t="s">
        <v>19</v>
      </c>
      <c r="D117" s="5"/>
      <c r="E117" s="5"/>
    </row>
    <row r="118" spans="1:5" x14ac:dyDescent="0.25">
      <c r="A118" s="8" t="s">
        <v>81</v>
      </c>
      <c r="B118" s="5">
        <f>16*7</f>
        <v>112</v>
      </c>
      <c r="C118" s="5" t="s">
        <v>17</v>
      </c>
      <c r="D118" s="5"/>
      <c r="E118" s="5"/>
    </row>
    <row r="119" spans="1:5" x14ac:dyDescent="0.25">
      <c r="A119" s="8" t="s">
        <v>82</v>
      </c>
      <c r="B119" s="25">
        <v>100</v>
      </c>
      <c r="C119" s="5" t="s">
        <v>47</v>
      </c>
      <c r="D119" s="5"/>
      <c r="E119" s="5"/>
    </row>
    <row r="120" spans="1:5" x14ac:dyDescent="0.25">
      <c r="A120" s="8" t="s">
        <v>118</v>
      </c>
      <c r="B120" s="5">
        <v>20</v>
      </c>
      <c r="C120" s="5" t="s">
        <v>47</v>
      </c>
      <c r="D120" s="5"/>
      <c r="E120" s="5"/>
    </row>
    <row r="121" spans="1:5" x14ac:dyDescent="0.25">
      <c r="A121" s="8" t="s">
        <v>83</v>
      </c>
      <c r="B121" s="5">
        <v>40</v>
      </c>
      <c r="C121" s="5" t="s">
        <v>47</v>
      </c>
      <c r="D121" s="5"/>
      <c r="E121" s="5"/>
    </row>
    <row r="122" spans="1:5" x14ac:dyDescent="0.25">
      <c r="A122" s="26" t="s">
        <v>117</v>
      </c>
      <c r="B122" s="5">
        <v>20</v>
      </c>
      <c r="C122" s="5" t="s">
        <v>47</v>
      </c>
      <c r="D122" s="5"/>
      <c r="E122" s="5"/>
    </row>
    <row r="123" spans="1:5" x14ac:dyDescent="0.25">
      <c r="A123" s="27" t="s">
        <v>84</v>
      </c>
      <c r="B123" s="5">
        <v>40</v>
      </c>
      <c r="C123" s="5" t="s">
        <v>47</v>
      </c>
      <c r="D123" s="5"/>
      <c r="E123" s="5"/>
    </row>
    <row r="124" spans="1:5" x14ac:dyDescent="0.25">
      <c r="A124" s="8" t="s">
        <v>119</v>
      </c>
      <c r="B124" s="5">
        <v>35</v>
      </c>
      <c r="C124" s="5" t="s">
        <v>47</v>
      </c>
      <c r="D124" s="25"/>
      <c r="E124" s="5"/>
    </row>
    <row r="125" spans="1:5" x14ac:dyDescent="0.25">
      <c r="A125" s="8" t="s">
        <v>131</v>
      </c>
      <c r="B125" s="5">
        <v>100</v>
      </c>
      <c r="C125" s="5" t="s">
        <v>19</v>
      </c>
      <c r="D125" s="5"/>
      <c r="E125" s="5"/>
    </row>
    <row r="126" spans="1:5" x14ac:dyDescent="0.25">
      <c r="A126" s="8" t="s">
        <v>132</v>
      </c>
      <c r="B126" s="5">
        <f>15.5*2+7*2+(5+5+4+6)*2</f>
        <v>85</v>
      </c>
      <c r="C126" s="5" t="s">
        <v>19</v>
      </c>
      <c r="D126" s="5"/>
      <c r="E126" s="5"/>
    </row>
    <row r="127" spans="1:5" x14ac:dyDescent="0.25">
      <c r="A127" s="8" t="s">
        <v>133</v>
      </c>
      <c r="B127" s="5">
        <v>6</v>
      </c>
      <c r="C127" s="5" t="s">
        <v>47</v>
      </c>
      <c r="D127" s="5"/>
      <c r="E127" s="5"/>
    </row>
    <row r="128" spans="1:5" x14ac:dyDescent="0.25">
      <c r="A128" s="8" t="s">
        <v>120</v>
      </c>
      <c r="B128" s="5">
        <v>4</v>
      </c>
      <c r="C128" s="5" t="s">
        <v>47</v>
      </c>
      <c r="D128" s="5"/>
      <c r="E128" s="5"/>
    </row>
    <row r="129" spans="1:5" x14ac:dyDescent="0.25">
      <c r="A129" s="8" t="s">
        <v>190</v>
      </c>
      <c r="B129" s="5">
        <v>20</v>
      </c>
      <c r="C129" s="5" t="s">
        <v>47</v>
      </c>
      <c r="D129" s="5"/>
      <c r="E129" s="5"/>
    </row>
    <row r="130" spans="1:5" x14ac:dyDescent="0.25">
      <c r="A130" s="22" t="s">
        <v>85</v>
      </c>
      <c r="B130" s="5">
        <v>60</v>
      </c>
      <c r="C130" s="5" t="s">
        <v>17</v>
      </c>
      <c r="D130" s="5"/>
      <c r="E130" s="5"/>
    </row>
    <row r="131" spans="1:5" x14ac:dyDescent="0.25">
      <c r="A131" s="8" t="s">
        <v>151</v>
      </c>
      <c r="B131" s="5">
        <v>60</v>
      </c>
      <c r="C131" s="5" t="s">
        <v>17</v>
      </c>
      <c r="D131" s="5"/>
      <c r="E131" s="5"/>
    </row>
    <row r="132" spans="1:5" x14ac:dyDescent="0.25">
      <c r="A132" s="8" t="s">
        <v>152</v>
      </c>
      <c r="B132" s="5">
        <v>60</v>
      </c>
      <c r="C132" s="5" t="s">
        <v>17</v>
      </c>
      <c r="D132" s="5"/>
      <c r="E132" s="5"/>
    </row>
    <row r="133" spans="1:5" x14ac:dyDescent="0.25">
      <c r="A133" s="28" t="s">
        <v>32</v>
      </c>
      <c r="B133" s="5"/>
      <c r="C133" s="5"/>
      <c r="D133" s="5"/>
      <c r="E133" s="5"/>
    </row>
    <row r="134" spans="1:5" x14ac:dyDescent="0.25">
      <c r="A134" s="8" t="s">
        <v>86</v>
      </c>
      <c r="B134" s="5">
        <f>4*17*2+4*8*4</f>
        <v>264</v>
      </c>
      <c r="C134" s="5" t="s">
        <v>19</v>
      </c>
      <c r="D134" s="5"/>
      <c r="E134" s="5"/>
    </row>
    <row r="135" spans="1:5" x14ac:dyDescent="0.25">
      <c r="A135" s="8" t="s">
        <v>135</v>
      </c>
      <c r="B135" s="5">
        <f>(17*2+8*4)/0.3</f>
        <v>220</v>
      </c>
      <c r="C135" s="5" t="s">
        <v>47</v>
      </c>
      <c r="D135" s="5"/>
      <c r="E135" s="5"/>
    </row>
    <row r="136" spans="1:5" x14ac:dyDescent="0.25">
      <c r="A136" s="8" t="s">
        <v>87</v>
      </c>
      <c r="B136" s="5">
        <v>1</v>
      </c>
      <c r="C136" s="5" t="s">
        <v>47</v>
      </c>
      <c r="D136" s="5"/>
      <c r="E136" s="5"/>
    </row>
    <row r="137" spans="1:5" x14ac:dyDescent="0.25">
      <c r="A137" s="8" t="s">
        <v>191</v>
      </c>
      <c r="B137" s="5">
        <f>(17*2)/(0.24*0.37)</f>
        <v>382.88288288288294</v>
      </c>
      <c r="C137" s="5" t="s">
        <v>47</v>
      </c>
      <c r="D137" s="5"/>
      <c r="E137" s="5"/>
    </row>
    <row r="138" spans="1:5" x14ac:dyDescent="0.25">
      <c r="A138" s="8" t="s">
        <v>90</v>
      </c>
      <c r="B138" s="5">
        <v>100</v>
      </c>
      <c r="C138" s="5" t="s">
        <v>47</v>
      </c>
      <c r="D138" s="5"/>
      <c r="E138" s="5"/>
    </row>
    <row r="139" spans="1:5" x14ac:dyDescent="0.25">
      <c r="A139" s="22" t="s">
        <v>136</v>
      </c>
      <c r="B139" s="5">
        <f>K11*1.1</f>
        <v>192.48900000000003</v>
      </c>
      <c r="C139" s="5" t="s">
        <v>17</v>
      </c>
      <c r="D139" s="5"/>
      <c r="E139" s="5"/>
    </row>
    <row r="140" spans="1:5" x14ac:dyDescent="0.25">
      <c r="A140" s="22" t="s">
        <v>88</v>
      </c>
      <c r="B140" s="5">
        <f>K11*8</f>
        <v>1399.92</v>
      </c>
      <c r="C140" s="5" t="s">
        <v>47</v>
      </c>
      <c r="D140" s="5"/>
      <c r="E140" s="5"/>
    </row>
    <row r="141" spans="1:5" x14ac:dyDescent="0.25">
      <c r="A141" s="8" t="s">
        <v>89</v>
      </c>
      <c r="B141" s="5">
        <f>K11/5</f>
        <v>34.998000000000005</v>
      </c>
      <c r="C141" s="5" t="s">
        <v>47</v>
      </c>
      <c r="D141" s="5"/>
      <c r="E141" s="5"/>
    </row>
    <row r="142" spans="1:5" x14ac:dyDescent="0.25">
      <c r="A142" s="8" t="s">
        <v>91</v>
      </c>
      <c r="B142" s="5">
        <f>K11*1.2</f>
        <v>209.988</v>
      </c>
      <c r="C142" s="5" t="s">
        <v>17</v>
      </c>
      <c r="D142" s="5"/>
      <c r="E142" s="5"/>
    </row>
    <row r="143" spans="1:5" x14ac:dyDescent="0.25">
      <c r="A143" s="8" t="s">
        <v>124</v>
      </c>
      <c r="B143" s="5">
        <f>K11/60</f>
        <v>2.9165000000000001</v>
      </c>
      <c r="C143" s="5" t="s">
        <v>47</v>
      </c>
      <c r="D143" s="5"/>
      <c r="E143" s="5"/>
    </row>
    <row r="144" spans="1:5" x14ac:dyDescent="0.25">
      <c r="A144" s="8" t="s">
        <v>125</v>
      </c>
      <c r="B144" s="5">
        <f>K11/30</f>
        <v>5.8330000000000002</v>
      </c>
      <c r="C144" s="5" t="s">
        <v>47</v>
      </c>
      <c r="D144" s="5"/>
      <c r="E144" s="5"/>
    </row>
    <row r="145" spans="1:5" x14ac:dyDescent="0.25">
      <c r="A145" s="22" t="s">
        <v>137</v>
      </c>
      <c r="B145" s="5">
        <f>(17*2+7*2)/2.5</f>
        <v>19.2</v>
      </c>
      <c r="C145" s="5" t="s">
        <v>47</v>
      </c>
      <c r="D145" s="5"/>
      <c r="E145" s="5"/>
    </row>
    <row r="146" spans="1:5" x14ac:dyDescent="0.25">
      <c r="A146" s="8" t="s">
        <v>127</v>
      </c>
      <c r="B146" s="5">
        <f>14*3</f>
        <v>42</v>
      </c>
      <c r="C146" s="5" t="s">
        <v>47</v>
      </c>
      <c r="D146" s="5"/>
      <c r="E146" s="5"/>
    </row>
    <row r="147" spans="1:5" x14ac:dyDescent="0.25">
      <c r="A147" s="8" t="s">
        <v>126</v>
      </c>
      <c r="B147" s="5">
        <f>14*3+8</f>
        <v>50</v>
      </c>
      <c r="C147" s="5" t="s">
        <v>47</v>
      </c>
      <c r="D147" s="5"/>
      <c r="E147" s="5"/>
    </row>
    <row r="148" spans="1:5" x14ac:dyDescent="0.25">
      <c r="A148" s="8" t="s">
        <v>128</v>
      </c>
      <c r="B148" s="5">
        <v>200</v>
      </c>
      <c r="C148" s="5" t="s">
        <v>47</v>
      </c>
      <c r="D148" s="5"/>
      <c r="E148" s="5"/>
    </row>
    <row r="149" spans="1:5" x14ac:dyDescent="0.25">
      <c r="A149" s="8" t="s">
        <v>139</v>
      </c>
      <c r="B149" s="5">
        <f>B140</f>
        <v>1399.92</v>
      </c>
      <c r="C149" s="5" t="s">
        <v>47</v>
      </c>
      <c r="D149" s="5"/>
      <c r="E149" s="5"/>
    </row>
    <row r="150" spans="1:5" x14ac:dyDescent="0.25">
      <c r="A150" s="22" t="s">
        <v>138</v>
      </c>
      <c r="B150" s="5">
        <f>K11/7</f>
        <v>24.998571428571431</v>
      </c>
      <c r="C150" s="5" t="s">
        <v>47</v>
      </c>
      <c r="D150" s="5"/>
      <c r="E150" s="5"/>
    </row>
    <row r="151" spans="1:5" x14ac:dyDescent="0.25">
      <c r="A151" s="8"/>
      <c r="B151" s="5"/>
      <c r="C151" s="5"/>
      <c r="D151" s="5"/>
      <c r="E151" s="5"/>
    </row>
    <row r="152" spans="1:5" x14ac:dyDescent="0.25">
      <c r="A152" s="8"/>
      <c r="B152" s="5"/>
      <c r="C152" s="5"/>
      <c r="D152" s="5"/>
      <c r="E152" s="5"/>
    </row>
    <row r="153" spans="1:5" x14ac:dyDescent="0.25">
      <c r="A153" s="8"/>
      <c r="B153" s="5"/>
      <c r="C153" s="5"/>
      <c r="D153" s="5"/>
      <c r="E153" s="5"/>
    </row>
    <row r="154" spans="1:5" x14ac:dyDescent="0.25">
      <c r="A154" s="28" t="s">
        <v>40</v>
      </c>
      <c r="B154" s="5"/>
      <c r="C154" s="5"/>
      <c r="D154" s="5"/>
      <c r="E154" s="5"/>
    </row>
    <row r="155" spans="1:5" x14ac:dyDescent="0.25">
      <c r="A155" s="8"/>
      <c r="B155" s="5"/>
      <c r="C155" s="5"/>
      <c r="D155" s="5"/>
      <c r="E155" s="5"/>
    </row>
    <row r="156" spans="1:5" x14ac:dyDescent="0.25">
      <c r="A156" s="8" t="s">
        <v>180</v>
      </c>
      <c r="B156" s="5">
        <v>12</v>
      </c>
      <c r="C156" s="5" t="s">
        <v>47</v>
      </c>
      <c r="D156" s="5"/>
      <c r="E156" s="5"/>
    </row>
    <row r="157" spans="1:5" x14ac:dyDescent="0.25">
      <c r="A157" s="8" t="s">
        <v>179</v>
      </c>
      <c r="B157" s="29">
        <f>96*2</f>
        <v>192</v>
      </c>
      <c r="C157" s="5" t="s">
        <v>47</v>
      </c>
      <c r="D157" s="5"/>
      <c r="E157" s="5"/>
    </row>
    <row r="158" spans="1:5" x14ac:dyDescent="0.25">
      <c r="A158" s="8" t="s">
        <v>178</v>
      </c>
      <c r="B158" s="5">
        <v>14</v>
      </c>
      <c r="C158" s="5" t="s">
        <v>47</v>
      </c>
      <c r="D158" s="5"/>
      <c r="E158" s="5"/>
    </row>
    <row r="159" spans="1:5" x14ac:dyDescent="0.25">
      <c r="A159" s="8" t="s">
        <v>177</v>
      </c>
      <c r="B159" s="5">
        <v>30</v>
      </c>
      <c r="C159" s="5" t="s">
        <v>47</v>
      </c>
      <c r="D159" s="5"/>
      <c r="E159" s="5"/>
    </row>
    <row r="160" spans="1:5" x14ac:dyDescent="0.25">
      <c r="A160" s="8" t="s">
        <v>176</v>
      </c>
      <c r="B160" s="5">
        <v>4</v>
      </c>
      <c r="C160" s="5" t="s">
        <v>47</v>
      </c>
      <c r="D160" s="5"/>
      <c r="E160" s="5"/>
    </row>
    <row r="161" spans="1:6" x14ac:dyDescent="0.25">
      <c r="A161" s="8" t="s">
        <v>175</v>
      </c>
      <c r="B161" s="5">
        <v>45</v>
      </c>
      <c r="C161" s="5" t="s">
        <v>47</v>
      </c>
      <c r="D161" s="5"/>
      <c r="E161" s="5"/>
    </row>
    <row r="162" spans="1:6" x14ac:dyDescent="0.25">
      <c r="A162" s="8" t="s">
        <v>140</v>
      </c>
      <c r="B162" s="5">
        <v>2</v>
      </c>
      <c r="C162" s="5" t="s">
        <v>47</v>
      </c>
      <c r="D162" s="5"/>
      <c r="E162" s="5"/>
    </row>
    <row r="163" spans="1:6" x14ac:dyDescent="0.25">
      <c r="A163" s="8" t="s">
        <v>94</v>
      </c>
      <c r="B163" s="5">
        <v>3</v>
      </c>
      <c r="C163" s="5" t="s">
        <v>47</v>
      </c>
      <c r="D163" s="5"/>
      <c r="E163" s="5"/>
    </row>
    <row r="164" spans="1:6" x14ac:dyDescent="0.25">
      <c r="A164" s="8" t="s">
        <v>95</v>
      </c>
      <c r="B164" s="5">
        <v>32</v>
      </c>
      <c r="C164" s="5" t="s">
        <v>17</v>
      </c>
      <c r="D164" s="5"/>
      <c r="E164" s="5"/>
    </row>
    <row r="165" spans="1:6" x14ac:dyDescent="0.25">
      <c r="A165" s="8" t="s">
        <v>96</v>
      </c>
      <c r="B165" s="5">
        <v>10</v>
      </c>
      <c r="C165" s="5" t="s">
        <v>47</v>
      </c>
      <c r="D165" s="5"/>
      <c r="E165" s="5"/>
    </row>
    <row r="166" spans="1:6" x14ac:dyDescent="0.25">
      <c r="A166" s="8" t="s">
        <v>181</v>
      </c>
      <c r="B166" s="5">
        <v>2</v>
      </c>
      <c r="C166" s="5" t="s">
        <v>47</v>
      </c>
      <c r="D166" s="5"/>
      <c r="E166" s="5"/>
    </row>
    <row r="167" spans="1:6" x14ac:dyDescent="0.25">
      <c r="A167" s="8" t="s">
        <v>174</v>
      </c>
      <c r="B167" s="5">
        <v>3</v>
      </c>
      <c r="C167" s="5" t="s">
        <v>47</v>
      </c>
      <c r="D167" s="5"/>
      <c r="E167" s="5"/>
    </row>
    <row r="168" spans="1:6" x14ac:dyDescent="0.25">
      <c r="A168" s="8" t="s">
        <v>97</v>
      </c>
      <c r="B168" s="5">
        <v>2</v>
      </c>
      <c r="C168" s="5" t="s">
        <v>47</v>
      </c>
      <c r="D168" s="5"/>
      <c r="E168" s="5"/>
      <c r="F168" s="2"/>
    </row>
    <row r="169" spans="1:6" ht="30" x14ac:dyDescent="0.25">
      <c r="A169" s="8" t="s">
        <v>192</v>
      </c>
      <c r="B169" s="5">
        <v>60</v>
      </c>
      <c r="C169" s="5" t="s">
        <v>17</v>
      </c>
      <c r="D169" s="5"/>
      <c r="E169" s="5"/>
    </row>
    <row r="170" spans="1:6" x14ac:dyDescent="0.25">
      <c r="A170" s="8" t="s">
        <v>141</v>
      </c>
      <c r="B170" s="5">
        <v>25</v>
      </c>
      <c r="C170" s="5" t="s">
        <v>47</v>
      </c>
      <c r="D170" s="5"/>
      <c r="E170" s="5"/>
    </row>
    <row r="171" spans="1:6" x14ac:dyDescent="0.25">
      <c r="A171" s="28" t="s">
        <v>98</v>
      </c>
      <c r="B171" s="5"/>
      <c r="C171" s="5"/>
      <c r="D171" s="5"/>
      <c r="E171" s="5"/>
    </row>
    <row r="172" spans="1:6" x14ac:dyDescent="0.25">
      <c r="A172" s="8" t="s">
        <v>173</v>
      </c>
      <c r="B172" s="5">
        <v>2</v>
      </c>
      <c r="C172" s="5" t="s">
        <v>47</v>
      </c>
      <c r="D172" s="5"/>
      <c r="E172" s="5"/>
    </row>
    <row r="173" spans="1:6" x14ac:dyDescent="0.25">
      <c r="A173" s="8"/>
      <c r="B173" s="5"/>
      <c r="C173" s="5"/>
      <c r="D173" s="5"/>
      <c r="E173" s="5"/>
    </row>
    <row r="174" spans="1:6" x14ac:dyDescent="0.25">
      <c r="A174" s="8"/>
      <c r="B174" s="5"/>
      <c r="C174" s="5"/>
      <c r="D174" s="5"/>
      <c r="E174" s="5"/>
    </row>
    <row r="175" spans="1:6" x14ac:dyDescent="0.25">
      <c r="A175" s="28" t="s">
        <v>46</v>
      </c>
      <c r="B175" s="30"/>
      <c r="C175" s="5"/>
      <c r="D175" s="5"/>
      <c r="E175" s="5"/>
    </row>
    <row r="176" spans="1:6" x14ac:dyDescent="0.25">
      <c r="A176" s="8" t="s">
        <v>99</v>
      </c>
      <c r="B176" s="5">
        <v>1</v>
      </c>
      <c r="C176" s="5" t="s">
        <v>47</v>
      </c>
      <c r="D176" s="5"/>
      <c r="E176" s="5"/>
    </row>
    <row r="177" spans="1:8" x14ac:dyDescent="0.25">
      <c r="A177" s="8" t="s">
        <v>100</v>
      </c>
      <c r="B177" s="5">
        <v>3</v>
      </c>
      <c r="C177" s="5" t="s">
        <v>47</v>
      </c>
      <c r="D177" s="5"/>
      <c r="E177" s="5"/>
    </row>
    <row r="178" spans="1:8" x14ac:dyDescent="0.25">
      <c r="A178" s="8" t="s">
        <v>101</v>
      </c>
      <c r="B178" s="5">
        <v>10</v>
      </c>
      <c r="C178" s="5" t="s">
        <v>47</v>
      </c>
      <c r="D178" s="5"/>
      <c r="E178" s="5"/>
      <c r="H178" s="1"/>
    </row>
    <row r="179" spans="1:8" x14ac:dyDescent="0.25">
      <c r="A179" s="8" t="s">
        <v>182</v>
      </c>
      <c r="B179" s="5">
        <v>14</v>
      </c>
      <c r="C179" s="5" t="s">
        <v>47</v>
      </c>
      <c r="D179" s="5"/>
      <c r="E179" s="5"/>
    </row>
    <row r="180" spans="1:8" x14ac:dyDescent="0.25">
      <c r="A180" s="8" t="s">
        <v>142</v>
      </c>
      <c r="B180" s="5">
        <v>120</v>
      </c>
      <c r="C180" s="5" t="s">
        <v>47</v>
      </c>
      <c r="D180" s="5"/>
      <c r="E180" s="5"/>
    </row>
    <row r="181" spans="1:8" x14ac:dyDescent="0.25">
      <c r="A181" s="8"/>
      <c r="B181" s="5"/>
      <c r="C181" s="5"/>
      <c r="D181" s="5"/>
      <c r="E181" s="5"/>
    </row>
    <row r="182" spans="1:8" x14ac:dyDescent="0.25">
      <c r="A182" s="8"/>
      <c r="B182" s="5"/>
      <c r="C182" s="5"/>
      <c r="D182" s="5"/>
      <c r="E182" s="5"/>
    </row>
    <row r="183" spans="1:8" x14ac:dyDescent="0.25">
      <c r="A183" s="8"/>
      <c r="B183" s="5"/>
      <c r="C183" s="5"/>
      <c r="D183" s="5"/>
      <c r="E183" s="5"/>
    </row>
    <row r="184" spans="1:8" x14ac:dyDescent="0.25">
      <c r="A184" s="28" t="s">
        <v>51</v>
      </c>
      <c r="B184" s="5"/>
      <c r="C184" s="5"/>
      <c r="D184" s="5"/>
      <c r="E184" s="5"/>
    </row>
    <row r="185" spans="1:8" x14ac:dyDescent="0.25">
      <c r="A185" s="8"/>
      <c r="B185" s="5"/>
      <c r="C185" s="5"/>
      <c r="D185" s="5"/>
      <c r="E185" s="5"/>
    </row>
    <row r="186" spans="1:8" ht="30" x14ac:dyDescent="0.25">
      <c r="A186" s="8" t="s">
        <v>183</v>
      </c>
      <c r="B186" s="5">
        <f>(15.51*2+6.67*2+22)*11</f>
        <v>729.96</v>
      </c>
      <c r="C186" s="5" t="s">
        <v>47</v>
      </c>
      <c r="D186" s="5"/>
      <c r="E186" s="5"/>
    </row>
    <row r="187" spans="1:8" x14ac:dyDescent="0.25">
      <c r="A187" s="8" t="s">
        <v>102</v>
      </c>
      <c r="B187" s="5">
        <v>24</v>
      </c>
      <c r="C187" s="5" t="s">
        <v>47</v>
      </c>
      <c r="D187" s="5"/>
      <c r="E187" s="5"/>
    </row>
    <row r="188" spans="1:8" x14ac:dyDescent="0.25">
      <c r="A188" s="8" t="s">
        <v>103</v>
      </c>
      <c r="B188" s="5">
        <f>50*0.25*0.3</f>
        <v>3.75</v>
      </c>
      <c r="C188" s="5" t="s">
        <v>104</v>
      </c>
      <c r="D188" s="5"/>
      <c r="E188" s="5"/>
    </row>
    <row r="189" spans="1:8" x14ac:dyDescent="0.25">
      <c r="A189" s="8" t="s">
        <v>105</v>
      </c>
      <c r="B189" s="5">
        <f>50*4</f>
        <v>200</v>
      </c>
      <c r="C189" s="5" t="s">
        <v>19</v>
      </c>
      <c r="D189" s="5"/>
      <c r="E189" s="5"/>
    </row>
    <row r="190" spans="1:8" x14ac:dyDescent="0.25">
      <c r="A190" s="8" t="s">
        <v>143</v>
      </c>
      <c r="B190" s="5">
        <f>50/0.2</f>
        <v>250</v>
      </c>
      <c r="C190" s="5" t="s">
        <v>47</v>
      </c>
      <c r="D190" s="5"/>
      <c r="E190" s="5"/>
    </row>
    <row r="191" spans="1:8" x14ac:dyDescent="0.25">
      <c r="A191" s="8" t="s">
        <v>144</v>
      </c>
      <c r="B191" s="5">
        <f>30/1</f>
        <v>30</v>
      </c>
      <c r="C191" s="5" t="s">
        <v>47</v>
      </c>
      <c r="D191" s="5"/>
      <c r="E191" s="5"/>
    </row>
    <row r="192" spans="1:8" x14ac:dyDescent="0.25">
      <c r="A192" s="31"/>
      <c r="B192" s="5"/>
      <c r="C192" s="5"/>
      <c r="D192" s="5"/>
      <c r="E192" s="5"/>
    </row>
    <row r="193" spans="1:5" x14ac:dyDescent="0.25">
      <c r="A193" s="8"/>
      <c r="B193" s="5"/>
      <c r="C193" s="5"/>
      <c r="D193" s="5"/>
      <c r="E193" s="5"/>
    </row>
    <row r="194" spans="1:5" x14ac:dyDescent="0.25">
      <c r="A194" s="8"/>
      <c r="B194" s="5"/>
      <c r="C194" s="5"/>
      <c r="D194" s="5"/>
      <c r="E194" s="5"/>
    </row>
    <row r="195" spans="1:5" x14ac:dyDescent="0.25">
      <c r="A195" s="28" t="s">
        <v>61</v>
      </c>
      <c r="B195" s="5"/>
      <c r="C195" s="5"/>
      <c r="D195" s="5"/>
      <c r="E195" s="5"/>
    </row>
    <row r="196" spans="1:5" ht="30" x14ac:dyDescent="0.25">
      <c r="A196" s="23" t="s">
        <v>114</v>
      </c>
      <c r="B196" s="5">
        <v>14</v>
      </c>
      <c r="C196" s="5" t="s">
        <v>104</v>
      </c>
      <c r="D196" s="5"/>
      <c r="E196" s="5"/>
    </row>
    <row r="197" spans="1:5" x14ac:dyDescent="0.25">
      <c r="A197" s="8" t="s">
        <v>145</v>
      </c>
      <c r="B197" s="5">
        <v>220</v>
      </c>
      <c r="C197" s="5" t="s">
        <v>17</v>
      </c>
      <c r="D197" s="5"/>
      <c r="E197" s="5"/>
    </row>
    <row r="198" spans="1:5" x14ac:dyDescent="0.25">
      <c r="A198" s="8" t="s">
        <v>106</v>
      </c>
      <c r="B198" s="5">
        <v>220</v>
      </c>
      <c r="C198" s="5" t="s">
        <v>17</v>
      </c>
      <c r="D198" s="5"/>
      <c r="E198" s="5"/>
    </row>
    <row r="199" spans="1:5" x14ac:dyDescent="0.25">
      <c r="A199" s="8" t="s">
        <v>166</v>
      </c>
      <c r="B199" s="5">
        <v>220</v>
      </c>
      <c r="C199" s="5" t="s">
        <v>17</v>
      </c>
      <c r="D199" s="5"/>
      <c r="E199" s="5"/>
    </row>
    <row r="200" spans="1:5" x14ac:dyDescent="0.25">
      <c r="A200" s="8" t="s">
        <v>107</v>
      </c>
      <c r="B200" s="5">
        <v>3000</v>
      </c>
      <c r="C200" s="5" t="s">
        <v>47</v>
      </c>
      <c r="D200" s="5"/>
      <c r="E200" s="5"/>
    </row>
    <row r="201" spans="1:5" x14ac:dyDescent="0.25">
      <c r="A201" s="8" t="s">
        <v>108</v>
      </c>
      <c r="B201" s="5">
        <v>250</v>
      </c>
      <c r="C201" s="5" t="s">
        <v>17</v>
      </c>
      <c r="D201" s="5"/>
      <c r="E201" s="5"/>
    </row>
    <row r="202" spans="1:5" x14ac:dyDescent="0.25">
      <c r="A202" s="23" t="s">
        <v>109</v>
      </c>
      <c r="B202" s="5">
        <v>1000</v>
      </c>
      <c r="C202" s="5" t="s">
        <v>47</v>
      </c>
      <c r="D202" s="5"/>
      <c r="E202" s="5"/>
    </row>
    <row r="203" spans="1:5" x14ac:dyDescent="0.25">
      <c r="A203" s="10" t="s">
        <v>150</v>
      </c>
      <c r="B203" s="5">
        <v>5</v>
      </c>
      <c r="C203" s="5" t="s">
        <v>47</v>
      </c>
      <c r="D203" s="5"/>
      <c r="E203" s="5"/>
    </row>
    <row r="204" spans="1:5" x14ac:dyDescent="0.25">
      <c r="A204" s="8" t="s">
        <v>146</v>
      </c>
      <c r="B204" s="5">
        <f>2*17</f>
        <v>34</v>
      </c>
      <c r="C204" s="5" t="s">
        <v>19</v>
      </c>
      <c r="D204" s="5"/>
      <c r="E204" s="5"/>
    </row>
    <row r="205" spans="1:5" x14ac:dyDescent="0.25">
      <c r="A205" s="8" t="s">
        <v>148</v>
      </c>
      <c r="B205" s="5">
        <v>4</v>
      </c>
      <c r="C205" s="5" t="s">
        <v>47</v>
      </c>
      <c r="D205" s="5"/>
      <c r="E205" s="5"/>
    </row>
    <row r="206" spans="1:5" x14ac:dyDescent="0.25">
      <c r="A206" s="8" t="s">
        <v>149</v>
      </c>
      <c r="B206" s="5">
        <f>2*4</f>
        <v>8</v>
      </c>
      <c r="C206" s="5" t="s">
        <v>47</v>
      </c>
      <c r="D206" s="5"/>
      <c r="E206" s="5"/>
    </row>
    <row r="207" spans="1:5" x14ac:dyDescent="0.25">
      <c r="A207" s="8" t="s">
        <v>147</v>
      </c>
      <c r="B207" s="5">
        <v>4</v>
      </c>
      <c r="C207" s="5" t="s">
        <v>47</v>
      </c>
      <c r="D207" s="5"/>
      <c r="E207" s="5"/>
    </row>
    <row r="208" spans="1:5" x14ac:dyDescent="0.25">
      <c r="A208" s="8" t="s">
        <v>110</v>
      </c>
      <c r="B208" s="5">
        <f>B204/0.4+4</f>
        <v>89</v>
      </c>
      <c r="C208" s="5" t="s">
        <v>47</v>
      </c>
      <c r="D208" s="5"/>
      <c r="E208" s="5"/>
    </row>
    <row r="209" spans="1:7" x14ac:dyDescent="0.25">
      <c r="A209" s="8" t="s">
        <v>111</v>
      </c>
      <c r="B209" s="5">
        <v>250</v>
      </c>
      <c r="C209" s="5" t="s">
        <v>47</v>
      </c>
      <c r="D209" s="5"/>
      <c r="E209" s="5"/>
    </row>
    <row r="210" spans="1:7" x14ac:dyDescent="0.25">
      <c r="A210" s="32" t="s">
        <v>113</v>
      </c>
      <c r="B210" s="5">
        <v>10</v>
      </c>
      <c r="C210" s="5" t="s">
        <v>112</v>
      </c>
      <c r="D210" s="5"/>
      <c r="E210" s="5"/>
    </row>
    <row r="211" spans="1:7" x14ac:dyDescent="0.25">
      <c r="A211" s="23" t="s">
        <v>165</v>
      </c>
      <c r="B211" s="5">
        <v>5</v>
      </c>
      <c r="C211" s="5" t="s">
        <v>112</v>
      </c>
      <c r="D211" s="5"/>
      <c r="E211" s="5"/>
    </row>
    <row r="212" spans="1:7" x14ac:dyDescent="0.25">
      <c r="A212" s="8" t="s">
        <v>153</v>
      </c>
      <c r="B212" s="5">
        <v>230</v>
      </c>
      <c r="C212" s="5" t="s">
        <v>17</v>
      </c>
      <c r="D212" s="5"/>
      <c r="E212" s="5"/>
    </row>
    <row r="213" spans="1:7" x14ac:dyDescent="0.25">
      <c r="A213" s="8"/>
      <c r="B213" s="5"/>
      <c r="C213" s="5"/>
      <c r="D213" s="5"/>
      <c r="E213" s="5"/>
    </row>
    <row r="214" spans="1:7" x14ac:dyDescent="0.25">
      <c r="A214" s="8"/>
      <c r="B214" s="5"/>
      <c r="C214" s="5"/>
      <c r="D214" s="5"/>
      <c r="E214" s="5"/>
    </row>
    <row r="215" spans="1:7" x14ac:dyDescent="0.25">
      <c r="A215" s="33" t="s">
        <v>63</v>
      </c>
      <c r="B215" s="30"/>
      <c r="C215" s="30"/>
      <c r="D215" s="30"/>
      <c r="E215" s="30"/>
    </row>
    <row r="216" spans="1:7" x14ac:dyDescent="0.25">
      <c r="A216" s="8" t="s">
        <v>184</v>
      </c>
      <c r="B216" s="5">
        <v>3</v>
      </c>
      <c r="C216" s="5" t="s">
        <v>47</v>
      </c>
      <c r="D216" s="5"/>
      <c r="E216" s="5"/>
    </row>
    <row r="217" spans="1:7" x14ac:dyDescent="0.25">
      <c r="A217" s="8" t="s">
        <v>185</v>
      </c>
      <c r="B217" s="5">
        <v>3</v>
      </c>
      <c r="C217" s="5" t="s">
        <v>47</v>
      </c>
      <c r="D217" s="5"/>
      <c r="E217" s="5"/>
    </row>
    <row r="218" spans="1:7" x14ac:dyDescent="0.25">
      <c r="A218" s="8" t="s">
        <v>160</v>
      </c>
      <c r="B218" s="5">
        <v>1</v>
      </c>
      <c r="C218" s="5" t="s">
        <v>47</v>
      </c>
      <c r="D218" s="5"/>
      <c r="E218" s="5"/>
    </row>
    <row r="219" spans="1:7" x14ac:dyDescent="0.25">
      <c r="A219" s="8" t="s">
        <v>161</v>
      </c>
      <c r="B219" s="5">
        <v>50</v>
      </c>
      <c r="C219" s="5" t="s">
        <v>47</v>
      </c>
      <c r="D219" s="5"/>
      <c r="E219" s="5"/>
    </row>
    <row r="220" spans="1:7" x14ac:dyDescent="0.25">
      <c r="A220" s="8" t="s">
        <v>162</v>
      </c>
      <c r="B220" s="5">
        <v>1</v>
      </c>
      <c r="C220" s="5" t="s">
        <v>47</v>
      </c>
      <c r="D220" s="5"/>
      <c r="E220" s="5"/>
    </row>
    <row r="221" spans="1:7" x14ac:dyDescent="0.25">
      <c r="A221" s="8" t="s">
        <v>163</v>
      </c>
      <c r="B221" s="5">
        <v>1</v>
      </c>
      <c r="C221" s="5" t="s">
        <v>112</v>
      </c>
      <c r="D221" s="5"/>
      <c r="E221" s="5"/>
    </row>
    <row r="222" spans="1:7" x14ac:dyDescent="0.25">
      <c r="A222" s="8"/>
      <c r="B222" s="5"/>
      <c r="C222" s="5"/>
      <c r="D222" s="5"/>
      <c r="E222" s="5"/>
      <c r="F222" s="7"/>
      <c r="G222" s="7"/>
    </row>
    <row r="223" spans="1:7" x14ac:dyDescent="0.25">
      <c r="A223" s="34"/>
      <c r="B223" s="5"/>
      <c r="C223" s="5"/>
      <c r="D223" s="5"/>
      <c r="E223" s="5"/>
    </row>
    <row r="224" spans="1:7" x14ac:dyDescent="0.25">
      <c r="A224" s="8"/>
      <c r="B224" s="5"/>
      <c r="C224" s="5"/>
      <c r="D224" s="35"/>
      <c r="E224" s="36"/>
    </row>
    <row r="225" spans="1:7" x14ac:dyDescent="0.25">
      <c r="A225" s="8"/>
      <c r="B225" s="5"/>
      <c r="C225" s="5"/>
      <c r="D225" s="5"/>
      <c r="E225" s="5"/>
    </row>
    <row r="226" spans="1:7" x14ac:dyDescent="0.25">
      <c r="A226" s="37" t="s">
        <v>156</v>
      </c>
      <c r="B226" s="38"/>
      <c r="C226" s="38"/>
      <c r="D226" s="38"/>
      <c r="E226" s="39">
        <f>SUM(E102:E222)</f>
        <v>0</v>
      </c>
    </row>
    <row r="229" spans="1:7" x14ac:dyDescent="0.25">
      <c r="A229" s="20" t="s">
        <v>168</v>
      </c>
      <c r="B229" s="5"/>
      <c r="C229" s="5"/>
      <c r="D229" s="5"/>
      <c r="E229" s="5"/>
    </row>
    <row r="230" spans="1:7" x14ac:dyDescent="0.25">
      <c r="A230" s="8"/>
      <c r="B230" s="5"/>
      <c r="C230" s="5" t="s">
        <v>158</v>
      </c>
      <c r="D230" s="5" t="s">
        <v>71</v>
      </c>
      <c r="E230" s="5" t="s">
        <v>159</v>
      </c>
    </row>
    <row r="231" spans="1:7" x14ac:dyDescent="0.25">
      <c r="A231" s="19" t="s">
        <v>157</v>
      </c>
      <c r="B231" s="5"/>
      <c r="C231" s="9"/>
      <c r="D231" s="9"/>
      <c r="E231" s="9"/>
    </row>
    <row r="232" spans="1:7" x14ac:dyDescent="0.25">
      <c r="A232" s="8"/>
      <c r="B232" s="5"/>
      <c r="C232" s="5"/>
      <c r="D232" s="5"/>
      <c r="E232" s="5"/>
    </row>
    <row r="233" spans="1:7" x14ac:dyDescent="0.25">
      <c r="A233" s="8"/>
      <c r="B233" s="5"/>
      <c r="C233" s="5"/>
      <c r="D233" s="5"/>
      <c r="E233" s="5"/>
    </row>
    <row r="234" spans="1:7" x14ac:dyDescent="0.25">
      <c r="F234" s="4"/>
      <c r="G234" s="4"/>
    </row>
  </sheetData>
  <mergeCells count="2">
    <mergeCell ref="A1:C1"/>
    <mergeCell ref="A2:D2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</dc:creator>
  <cp:lastModifiedBy>j.rycko</cp:lastModifiedBy>
  <cp:lastPrinted>2025-03-17T15:38:07Z</cp:lastPrinted>
  <dcterms:created xsi:type="dcterms:W3CDTF">2015-06-05T18:19:34Z</dcterms:created>
  <dcterms:modified xsi:type="dcterms:W3CDTF">2025-04-17T14:44:39Z</dcterms:modified>
</cp:coreProperties>
</file>