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O ZROBIENIA\K Misielak\HORECA - 2 nabór\2025-03-30 Baza konkurencyjności\2025-04-10 Kosztorys inwestorski\"/>
    </mc:Choice>
  </mc:AlternateContent>
  <bookViews>
    <workbookView xWindow="0" yWindow="0" windowWidth="20490" windowHeight="7770"/>
  </bookViews>
  <sheets>
    <sheet name="Arkusz1" sheetId="1" r:id="rId1"/>
  </sheets>
  <definedNames>
    <definedName name="_xlnm.Print_Area" localSheetId="0">Arkusz1!$A$2:$G$320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9" i="1" l="1"/>
  <c r="G178" i="1"/>
  <c r="G177" i="1"/>
  <c r="G176" i="1"/>
  <c r="G175" i="1"/>
  <c r="G174" i="1"/>
  <c r="G173" i="1"/>
  <c r="G172" i="1"/>
  <c r="G171" i="1"/>
  <c r="G170" i="1"/>
  <c r="G169" i="1"/>
  <c r="G168" i="1"/>
  <c r="G36" i="1"/>
  <c r="G290" i="1"/>
  <c r="G252" i="1"/>
  <c r="G253" i="1"/>
  <c r="G254" i="1"/>
  <c r="G255" i="1"/>
  <c r="G256" i="1"/>
  <c r="G257" i="1"/>
  <c r="G258" i="1"/>
  <c r="G251" i="1"/>
  <c r="G244" i="1"/>
  <c r="G245" i="1"/>
  <c r="G246" i="1"/>
  <c r="G247" i="1"/>
  <c r="G248" i="1"/>
  <c r="G243" i="1"/>
  <c r="G239" i="1"/>
  <c r="G240" i="1"/>
  <c r="G238" i="1"/>
  <c r="G233" i="1"/>
  <c r="G234" i="1"/>
  <c r="G235" i="1"/>
  <c r="G232" i="1"/>
  <c r="G216" i="1"/>
  <c r="G217" i="1"/>
  <c r="G218" i="1"/>
  <c r="G219" i="1"/>
  <c r="G220" i="1"/>
  <c r="G221" i="1"/>
  <c r="G215" i="1"/>
  <c r="G203" i="1"/>
  <c r="G204" i="1"/>
  <c r="G205" i="1"/>
  <c r="G206" i="1"/>
  <c r="G207" i="1"/>
  <c r="G209" i="1"/>
  <c r="G210" i="1"/>
  <c r="G211" i="1"/>
  <c r="G212" i="1"/>
  <c r="G202" i="1"/>
  <c r="E208" i="1"/>
  <c r="G208" i="1" s="1"/>
  <c r="G159" i="1"/>
  <c r="G160" i="1"/>
  <c r="G161" i="1"/>
  <c r="G162" i="1"/>
  <c r="G163" i="1"/>
  <c r="G164" i="1"/>
  <c r="G165" i="1"/>
  <c r="G166" i="1"/>
  <c r="G167" i="1"/>
  <c r="G155" i="1"/>
  <c r="G156" i="1"/>
  <c r="G154" i="1"/>
  <c r="G145" i="1"/>
  <c r="G146" i="1"/>
  <c r="G149" i="1"/>
  <c r="G150" i="1"/>
  <c r="G151" i="1"/>
  <c r="G144" i="1"/>
  <c r="E147" i="1"/>
  <c r="E148" i="1" s="1"/>
  <c r="G148" i="1" s="1"/>
  <c r="G136" i="1"/>
  <c r="G137" i="1"/>
  <c r="G138" i="1"/>
  <c r="G140" i="1"/>
  <c r="G135" i="1"/>
  <c r="E139" i="1"/>
  <c r="E141" i="1" s="1"/>
  <c r="G141" i="1" s="1"/>
  <c r="G126" i="1"/>
  <c r="G127" i="1"/>
  <c r="G128" i="1"/>
  <c r="G129" i="1"/>
  <c r="G130" i="1"/>
  <c r="G125" i="1"/>
  <c r="E109" i="1"/>
  <c r="G109" i="1" s="1"/>
  <c r="E108" i="1"/>
  <c r="G108" i="1" s="1"/>
  <c r="E107" i="1"/>
  <c r="G107" i="1" s="1"/>
  <c r="E106" i="1"/>
  <c r="G106" i="1" s="1"/>
  <c r="E105" i="1"/>
  <c r="G105" i="1" s="1"/>
  <c r="E104" i="1"/>
  <c r="G104" i="1" s="1"/>
  <c r="E103" i="1"/>
  <c r="G103" i="1" s="1"/>
  <c r="G97" i="1"/>
  <c r="G98" i="1"/>
  <c r="G99" i="1"/>
  <c r="G100" i="1"/>
  <c r="E96" i="1"/>
  <c r="G96" i="1" s="1"/>
  <c r="G94" i="1"/>
  <c r="G82" i="1"/>
  <c r="G83" i="1"/>
  <c r="G84" i="1"/>
  <c r="G85" i="1"/>
  <c r="G81" i="1"/>
  <c r="E93" i="1"/>
  <c r="G93" i="1" s="1"/>
  <c r="E88" i="1"/>
  <c r="G88" i="1" s="1"/>
  <c r="E87" i="1"/>
  <c r="G87" i="1" s="1"/>
  <c r="J91" i="1"/>
  <c r="E73" i="1"/>
  <c r="G73" i="1" s="1"/>
  <c r="E75" i="1"/>
  <c r="E74" i="1" s="1"/>
  <c r="G74" i="1" s="1"/>
  <c r="E76" i="1"/>
  <c r="G76" i="1" s="1"/>
  <c r="E77" i="1"/>
  <c r="G77" i="1" s="1"/>
  <c r="G59" i="1"/>
  <c r="G62" i="1"/>
  <c r="G64" i="1"/>
  <c r="G66" i="1"/>
  <c r="G70" i="1"/>
  <c r="E68" i="1"/>
  <c r="G68" i="1" s="1"/>
  <c r="E67" i="1"/>
  <c r="G67" i="1" s="1"/>
  <c r="E65" i="1"/>
  <c r="G65" i="1" s="1"/>
  <c r="E63" i="1"/>
  <c r="G63" i="1" s="1"/>
  <c r="E61" i="1"/>
  <c r="G61" i="1" s="1"/>
  <c r="E57" i="1"/>
  <c r="E58" i="1" s="1"/>
  <c r="E60" i="1" s="1"/>
  <c r="G60" i="1" s="1"/>
  <c r="E56" i="1"/>
  <c r="G56" i="1" s="1"/>
  <c r="E55" i="1"/>
  <c r="G55" i="1" s="1"/>
  <c r="E24" i="1"/>
  <c r="G24" i="1" s="1"/>
  <c r="E52" i="1"/>
  <c r="E51" i="1"/>
  <c r="E50" i="1"/>
  <c r="E49" i="1"/>
  <c r="E48" i="1"/>
  <c r="G37" i="1"/>
  <c r="G38" i="1"/>
  <c r="G39" i="1"/>
  <c r="G41" i="1"/>
  <c r="E45" i="1"/>
  <c r="G45" i="1" s="1"/>
  <c r="E44" i="1"/>
  <c r="G40" i="1"/>
  <c r="E35" i="1"/>
  <c r="G35" i="1" s="1"/>
  <c r="E34" i="1"/>
  <c r="E30" i="1"/>
  <c r="E31" i="1" s="1"/>
  <c r="G31" i="1" s="1"/>
  <c r="E29" i="1"/>
  <c r="G29" i="1" s="1"/>
  <c r="E27" i="1"/>
  <c r="E28" i="1" s="1"/>
  <c r="G28" i="1" s="1"/>
  <c r="E25" i="1"/>
  <c r="E26" i="1" s="1"/>
  <c r="G26" i="1" s="1"/>
  <c r="H23" i="1"/>
  <c r="E23" i="1" s="1"/>
  <c r="E22" i="1"/>
  <c r="E21" i="1"/>
  <c r="G21" i="1" s="1"/>
  <c r="E20" i="1"/>
  <c r="G20" i="1" s="1"/>
  <c r="E19" i="1"/>
  <c r="G19" i="1" s="1"/>
  <c r="E15" i="1"/>
  <c r="G15" i="1" s="1"/>
  <c r="E17" i="1"/>
  <c r="E18" i="1" s="1"/>
  <c r="G18" i="1" s="1"/>
  <c r="E11" i="1"/>
  <c r="E12" i="1" s="1"/>
  <c r="E13" i="1" s="1"/>
  <c r="E14" i="1" s="1"/>
  <c r="G14" i="1" s="1"/>
  <c r="E114" i="1"/>
  <c r="G114" i="1" s="1"/>
  <c r="E121" i="1"/>
  <c r="E120" i="1"/>
  <c r="E122" i="1" s="1"/>
  <c r="E112" i="1"/>
  <c r="E115" i="1" s="1"/>
  <c r="E116" i="1" s="1"/>
  <c r="E117" i="1" s="1"/>
  <c r="E118" i="1" s="1"/>
  <c r="E119" i="1" s="1"/>
  <c r="G303" i="1"/>
  <c r="G304" i="1"/>
  <c r="G307" i="1"/>
  <c r="G308" i="1"/>
  <c r="G309" i="1"/>
  <c r="G310" i="1"/>
  <c r="G302" i="1"/>
  <c r="G285" i="1"/>
  <c r="G286" i="1"/>
  <c r="G287" i="1"/>
  <c r="G288" i="1"/>
  <c r="G289" i="1"/>
  <c r="G291" i="1"/>
  <c r="G292" i="1"/>
  <c r="G293" i="1"/>
  <c r="G294" i="1"/>
  <c r="G295" i="1"/>
  <c r="G296" i="1"/>
  <c r="G297" i="1"/>
  <c r="G298" i="1"/>
  <c r="G299" i="1"/>
  <c r="G284" i="1"/>
  <c r="G280" i="1"/>
  <c r="G281" i="1"/>
  <c r="G279" i="1"/>
  <c r="G273" i="1"/>
  <c r="G274" i="1"/>
  <c r="G275" i="1"/>
  <c r="G276" i="1"/>
  <c r="G180" i="1" l="1"/>
  <c r="G259" i="1"/>
  <c r="G249" i="1"/>
  <c r="G241" i="1"/>
  <c r="G222" i="1"/>
  <c r="G213" i="1"/>
  <c r="G157" i="1"/>
  <c r="G147" i="1"/>
  <c r="G152" i="1" s="1"/>
  <c r="G139" i="1"/>
  <c r="G142" i="1" s="1"/>
  <c r="G131" i="1"/>
  <c r="G110" i="1"/>
  <c r="G75" i="1"/>
  <c r="G78" i="1" s="1"/>
  <c r="E89" i="1"/>
  <c r="G89" i="1" s="1"/>
  <c r="E90" i="1"/>
  <c r="G57" i="1"/>
  <c r="E69" i="1"/>
  <c r="G69" i="1" s="1"/>
  <c r="G58" i="1"/>
  <c r="G23" i="1"/>
  <c r="G30" i="1"/>
  <c r="G22" i="1"/>
  <c r="G13" i="1"/>
  <c r="G12" i="1"/>
  <c r="G27" i="1"/>
  <c r="G25" i="1"/>
  <c r="G17" i="1"/>
  <c r="G11" i="1"/>
  <c r="E16" i="1"/>
  <c r="G16" i="1" s="1"/>
  <c r="G311" i="1"/>
  <c r="E113" i="1"/>
  <c r="G113" i="1" s="1"/>
  <c r="G300" i="1"/>
  <c r="G305" i="1"/>
  <c r="G277" i="1"/>
  <c r="G282" i="1"/>
  <c r="G261" i="1"/>
  <c r="G262" i="1" s="1"/>
  <c r="G226" i="1"/>
  <c r="G227" i="1"/>
  <c r="G228" i="1"/>
  <c r="G229" i="1"/>
  <c r="G225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182" i="1"/>
  <c r="G122" i="1"/>
  <c r="G119" i="1"/>
  <c r="G115" i="1"/>
  <c r="G116" i="1"/>
  <c r="G117" i="1"/>
  <c r="G118" i="1"/>
  <c r="G120" i="1"/>
  <c r="G121" i="1"/>
  <c r="G112" i="1"/>
  <c r="G49" i="1"/>
  <c r="G50" i="1"/>
  <c r="G51" i="1"/>
  <c r="G52" i="1"/>
  <c r="G48" i="1"/>
  <c r="G44" i="1"/>
  <c r="G46" i="1" s="1"/>
  <c r="G34" i="1"/>
  <c r="G10" i="1"/>
  <c r="E91" i="1" l="1"/>
  <c r="G90" i="1"/>
  <c r="G71" i="1"/>
  <c r="G53" i="1"/>
  <c r="G32" i="1"/>
  <c r="G123" i="1"/>
  <c r="G312" i="1"/>
  <c r="G200" i="1"/>
  <c r="G183" i="1"/>
  <c r="G236" i="1"/>
  <c r="G42" i="1"/>
  <c r="G230" i="1"/>
  <c r="G91" i="1" l="1"/>
  <c r="E92" i="1"/>
  <c r="G92" i="1" s="1"/>
  <c r="G313" i="1"/>
  <c r="G101" i="1" l="1"/>
  <c r="G263" i="1" s="1"/>
  <c r="G314" i="1"/>
  <c r="G264" i="1" l="1"/>
  <c r="G265" i="1" s="1"/>
  <c r="G318" i="1"/>
  <c r="G319" i="1" s="1"/>
  <c r="G320" i="1" s="1"/>
</calcChain>
</file>

<file path=xl/sharedStrings.xml><?xml version="1.0" encoding="utf-8"?>
<sst xmlns="http://schemas.openxmlformats.org/spreadsheetml/2006/main" count="829" uniqueCount="521">
  <si>
    <r>
      <rPr>
        <sz val="8"/>
        <rFont val="Microsoft Sans Serif"/>
        <family val="2"/>
      </rPr>
      <t>Element</t>
    </r>
  </si>
  <si>
    <r>
      <rPr>
        <b/>
        <sz val="9"/>
        <rFont val="Arial"/>
        <family val="2"/>
      </rPr>
      <t>Fundamenty</t>
    </r>
  </si>
  <si>
    <r>
      <rPr>
        <sz val="8"/>
        <rFont val="Microsoft Sans Serif"/>
        <family val="2"/>
      </rPr>
      <t>Kalkulacja indywidualna</t>
    </r>
  </si>
  <si>
    <r>
      <rPr>
        <sz val="8"/>
        <rFont val="Microsoft Sans Serif"/>
        <family val="2"/>
      </rPr>
      <t>Geodezyjne wytyczenie budynku</t>
    </r>
  </si>
  <si>
    <r>
      <rPr>
        <sz val="8"/>
        <rFont val="Microsoft Sans Serif"/>
        <family val="2"/>
      </rPr>
      <t>kpl</t>
    </r>
  </si>
  <si>
    <r>
      <rPr>
        <sz val="8"/>
        <rFont val="Microsoft Sans Serif"/>
        <family val="2"/>
      </rPr>
      <t>KNR 201/126/1</t>
    </r>
  </si>
  <si>
    <r>
      <rPr>
        <sz val="8"/>
        <rFont val="Microsoft Sans Serif"/>
        <family val="2"/>
      </rPr>
      <t>Usunięcie warstwy ziemi urodzajnej (humus) przy pomocy spycharek, grubość warstwy do 15 cm</t>
    </r>
  </si>
  <si>
    <r>
      <rPr>
        <sz val="8"/>
        <rFont val="Microsoft Sans Serif"/>
        <family val="2"/>
      </rPr>
      <t>m2</t>
    </r>
  </si>
  <si>
    <r>
      <rPr>
        <sz val="8"/>
        <rFont val="Microsoft Sans Serif"/>
        <family val="2"/>
      </rPr>
      <t>KNR 201/126/2</t>
    </r>
  </si>
  <si>
    <r>
      <rPr>
        <sz val="8"/>
        <rFont val="Microsoft Sans Serif"/>
        <family val="2"/>
      </rPr>
      <t>Usunięcie warstwy ziemi urodzajnej (humus) przy pomocy spycharek, dodatek za każde dalsze 5 cm grubości</t>
    </r>
  </si>
  <si>
    <r>
      <rPr>
        <sz val="8"/>
        <rFont val="Microsoft Sans Serif"/>
        <family val="2"/>
      </rPr>
      <t>KNR 201/212/5 (2)</t>
    </r>
  </si>
  <si>
    <r>
      <rPr>
        <sz val="8"/>
        <rFont val="Microsoft Sans Serif"/>
        <family val="2"/>
      </rPr>
      <t>Roboty ziemne koparkami podsiębiernymi z transportem urobku samochodami samowyładowczymi do 1 km, w ziemi uprzednio zmagazynowanej w hałdach, koparka 0,40 m3, grunt kategorii I-III, spycharka 55 kW, samochód 5-10 t</t>
    </r>
  </si>
  <si>
    <r>
      <rPr>
        <sz val="8"/>
        <rFont val="Microsoft Sans Serif"/>
        <family val="2"/>
      </rPr>
      <t>m3</t>
    </r>
  </si>
  <si>
    <r>
      <rPr>
        <sz val="8"/>
        <rFont val="Microsoft Sans Serif"/>
        <family val="2"/>
      </rPr>
      <t>KNR 201/214/4 (3)</t>
    </r>
  </si>
  <si>
    <r>
      <rPr>
        <sz val="8"/>
        <rFont val="Microsoft Sans Serif"/>
        <family val="2"/>
      </rPr>
      <t xml:space="preserve">Nakłady uzupełniające do tablic 0201-0213 za każde dalsze rozpoczęte 0,5 km odległości transportu, ponad 1 km samochodami samowyładowczymi, po drogach utwardzonych, grunt kategorii III-IV, samochód 10-15 t
</t>
    </r>
    <r>
      <rPr>
        <sz val="8"/>
        <rFont val="Microsoft Sans Serif"/>
        <family val="2"/>
      </rPr>
      <t>Krotność=18</t>
    </r>
  </si>
  <si>
    <r>
      <rPr>
        <sz val="8"/>
        <rFont val="Microsoft Sans Serif"/>
        <family val="2"/>
      </rPr>
      <t>m</t>
    </r>
  </si>
  <si>
    <r>
      <rPr>
        <sz val="8"/>
        <rFont val="Microsoft Sans Serif"/>
        <family val="2"/>
      </rPr>
      <t>KNR 201/215/2</t>
    </r>
  </si>
  <si>
    <r>
      <rPr>
        <sz val="8"/>
        <rFont val="Microsoft Sans Serif"/>
        <family val="2"/>
      </rPr>
      <t>Wykopy oraz przekopy wykonywane koparkami przedsiębiernymi na odkład, koparka 0,15 m3, grunt kategorii III</t>
    </r>
  </si>
  <si>
    <r>
      <rPr>
        <sz val="8"/>
        <rFont val="Microsoft Sans Serif"/>
        <family val="2"/>
      </rPr>
      <t>KNNR 1/214/5 (2)</t>
    </r>
  </si>
  <si>
    <r>
      <rPr>
        <sz val="8"/>
        <rFont val="Microsoft Sans Serif"/>
        <family val="2"/>
      </rPr>
      <t>Zasypanie wykopów fundamentowych podłużnych, punktowych, rowów, wykopów obiektowych, ubijaki, grubość w stanie luźnym 25 cm, kategoria gruntu III-IV</t>
    </r>
  </si>
  <si>
    <r>
      <rPr>
        <sz val="8"/>
        <rFont val="Microsoft Sans Serif"/>
        <family val="2"/>
      </rPr>
      <t>KNR 202/281/3 (2)</t>
    </r>
  </si>
  <si>
    <r>
      <rPr>
        <sz val="8"/>
        <rFont val="Microsoft Sans Serif"/>
        <family val="2"/>
      </rPr>
      <t>Podłoża betonowe fundamentów, grubość 10 cm, powierzchnia ponad 10 m2, beton podawany pompą - C12/15</t>
    </r>
  </si>
  <si>
    <r>
      <rPr>
        <sz val="8"/>
        <rFont val="Microsoft Sans Serif"/>
        <family val="2"/>
      </rPr>
      <t>NNRNKB 202/618/1</t>
    </r>
  </si>
  <si>
    <r>
      <rPr>
        <sz val="8"/>
        <rFont val="Microsoft Sans Serif"/>
        <family val="2"/>
      </rPr>
      <t>Izolacje przeciwwilgociowe z papy zgrzewalnej,na chudym betonie</t>
    </r>
  </si>
  <si>
    <r>
      <rPr>
        <sz val="8"/>
        <rFont val="Microsoft Sans Serif"/>
        <family val="2"/>
      </rPr>
      <t>KNR 202/202/1 (2)</t>
    </r>
  </si>
  <si>
    <r>
      <rPr>
        <sz val="8"/>
        <rFont val="Microsoft Sans Serif"/>
        <family val="2"/>
      </rPr>
      <t>Ławy fundamentowe żelbetowe, prostokątne, szerokość do 0.6 m, beton podawany pompą - C20/25</t>
    </r>
  </si>
  <si>
    <r>
      <rPr>
        <sz val="8"/>
        <rFont val="Microsoft Sans Serif"/>
        <family val="2"/>
      </rPr>
      <t>KNR 202/207/1 (2)</t>
    </r>
  </si>
  <si>
    <r>
      <rPr>
        <sz val="8"/>
        <rFont val="Microsoft Sans Serif"/>
        <family val="2"/>
      </rPr>
      <t xml:space="preserve">Ściany żelbetowe, grubość 8 cm proste o wysokości do 3 m, beton podawany pompą
</t>
    </r>
    <r>
      <rPr>
        <sz val="8"/>
        <rFont val="Microsoft Sans Serif"/>
        <family val="2"/>
      </rPr>
      <t>- C20/25</t>
    </r>
  </si>
  <si>
    <r>
      <rPr>
        <sz val="8"/>
        <rFont val="Microsoft Sans Serif"/>
        <family val="2"/>
      </rPr>
      <t>KNR 202/207/7 (2)</t>
    </r>
  </si>
  <si>
    <r>
      <rPr>
        <sz val="8"/>
        <rFont val="Microsoft Sans Serif"/>
        <family val="2"/>
      </rPr>
      <t xml:space="preserve">Ściany żelbetowe, dodatek za każdy 1 cm różnicy grubości, beton podawany pompą
</t>
    </r>
    <r>
      <rPr>
        <sz val="8"/>
        <rFont val="Microsoft Sans Serif"/>
        <family val="2"/>
      </rPr>
      <t xml:space="preserve">- C20/25
</t>
    </r>
    <r>
      <rPr>
        <sz val="8"/>
        <rFont val="Microsoft Sans Serif"/>
        <family val="2"/>
      </rPr>
      <t>Krotność=17,000</t>
    </r>
  </si>
  <si>
    <r>
      <rPr>
        <sz val="8"/>
        <rFont val="Microsoft Sans Serif"/>
        <family val="2"/>
      </rPr>
      <t>KNR 202/290/1 (1)</t>
    </r>
  </si>
  <si>
    <r>
      <rPr>
        <sz val="8"/>
        <rFont val="Microsoft Sans Serif"/>
        <family val="2"/>
      </rPr>
      <t>Zbrojenie konstrukcji żelbetowych elementów budynków i budowli, pręty stalowe okrągłe gładkie, Fi do 7 mm</t>
    </r>
  </si>
  <si>
    <r>
      <rPr>
        <sz val="8"/>
        <rFont val="Microsoft Sans Serif"/>
        <family val="2"/>
      </rPr>
      <t>t</t>
    </r>
  </si>
  <si>
    <r>
      <rPr>
        <sz val="8"/>
        <rFont val="Microsoft Sans Serif"/>
        <family val="2"/>
      </rPr>
      <t>KNR 202/290/2 (2)</t>
    </r>
  </si>
  <si>
    <r>
      <rPr>
        <sz val="8"/>
        <rFont val="Microsoft Sans Serif"/>
        <family val="2"/>
      </rPr>
      <t>Zbrojenie konstrukcji żelbetowych elementów budynków i budowli, pręty stalowe okrągłe żebrowane, Fi 8-14 mm</t>
    </r>
  </si>
  <si>
    <r>
      <rPr>
        <sz val="8"/>
        <rFont val="Microsoft Sans Serif"/>
        <family val="2"/>
      </rPr>
      <t>KNR 202/602/1</t>
    </r>
  </si>
  <si>
    <r>
      <rPr>
        <sz val="8"/>
        <rFont val="Microsoft Sans Serif"/>
        <family val="2"/>
      </rPr>
      <t>Izolacje przeciwwilgociowe powłokowe poziome wykonywane na zimno, emulsja asfaltowa, 1 warstwa</t>
    </r>
  </si>
  <si>
    <r>
      <rPr>
        <sz val="8"/>
        <rFont val="Microsoft Sans Serif"/>
        <family val="2"/>
      </rPr>
      <t>KNR 202/602/2</t>
    </r>
  </si>
  <si>
    <r>
      <rPr>
        <sz val="8"/>
        <rFont val="Microsoft Sans Serif"/>
        <family val="2"/>
      </rPr>
      <t>Izolacje przeciwwilgociowe powłokowe poziome wykonywane na zimno, emulsja asfaltowa, dodatek za każdą następną warstwę</t>
    </r>
  </si>
  <si>
    <r>
      <rPr>
        <sz val="8"/>
        <rFont val="Microsoft Sans Serif"/>
        <family val="2"/>
      </rPr>
      <t>KNR 202/603/1</t>
    </r>
  </si>
  <si>
    <r>
      <rPr>
        <sz val="8"/>
        <rFont val="Microsoft Sans Serif"/>
        <family val="2"/>
      </rPr>
      <t>Izolacje przeciwwilgociowe powłokowe bitumiczne pionowe wykonywane na zimno, emulsja asfaltowa, 1 warstwa</t>
    </r>
  </si>
  <si>
    <r>
      <rPr>
        <sz val="8"/>
        <rFont val="Microsoft Sans Serif"/>
        <family val="2"/>
      </rPr>
      <t>KNR 202/603/2</t>
    </r>
  </si>
  <si>
    <r>
      <rPr>
        <sz val="8"/>
        <rFont val="Microsoft Sans Serif"/>
        <family val="2"/>
      </rPr>
      <t>Izolacje przeciwwilgociowe powłokowe bitumiczne pionowe wykonywane na zimno, emulsja asfaltowa, dodatek za każdą następną warstwę</t>
    </r>
  </si>
  <si>
    <r>
      <rPr>
        <sz val="8"/>
        <rFont val="Microsoft Sans Serif"/>
        <family val="2"/>
      </rPr>
      <t>Izolacje przeciwwilgociowe z papy zgrzewalnej, ław fundamentowych</t>
    </r>
  </si>
  <si>
    <r>
      <rPr>
        <sz val="8"/>
        <rFont val="Microsoft Sans Serif"/>
        <family val="2"/>
      </rPr>
      <t>KNNRW 3/207/3</t>
    </r>
  </si>
  <si>
    <r>
      <rPr>
        <sz val="8"/>
        <rFont val="Microsoft Sans Serif"/>
        <family val="2"/>
      </rPr>
      <t>Izolacje pionowe ścian fundamentowych, z płyt pianki polistyrenowej, na klej - XPS gr. 10cm</t>
    </r>
  </si>
  <si>
    <r>
      <rPr>
        <sz val="8"/>
        <rFont val="Microsoft Sans Serif"/>
        <family val="2"/>
      </rPr>
      <t>KNNRW 3/207/1</t>
    </r>
  </si>
  <si>
    <r>
      <rPr>
        <sz val="8"/>
        <rFont val="Microsoft Sans Serif"/>
        <family val="2"/>
      </rPr>
      <t>Izolacje pionowe ścian fundamentowych, z folii kubełkowej, bez gruntowania powierzchni</t>
    </r>
  </si>
  <si>
    <r>
      <rPr>
        <b/>
        <sz val="9"/>
        <rFont val="Arial"/>
        <family val="2"/>
      </rPr>
      <t>Warstwy podposadzkowe</t>
    </r>
  </si>
  <si>
    <r>
      <rPr>
        <sz val="8"/>
        <rFont val="Microsoft Sans Serif"/>
        <family val="2"/>
      </rPr>
      <t>KNR 202/1101/7 (4)</t>
    </r>
  </si>
  <si>
    <r>
      <rPr>
        <sz val="8"/>
        <rFont val="Microsoft Sans Serif"/>
        <family val="2"/>
      </rPr>
      <t>Podkłady, z ubitych materiałów sypkich na podłożu gruntowym, piasek</t>
    </r>
  </si>
  <si>
    <r>
      <rPr>
        <sz val="8"/>
        <rFont val="Microsoft Sans Serif"/>
        <family val="2"/>
      </rPr>
      <t>KNR 202/1101/1 (4)</t>
    </r>
  </si>
  <si>
    <r>
      <rPr>
        <sz val="8"/>
        <rFont val="Microsoft Sans Serif"/>
        <family val="2"/>
      </rPr>
      <t>Podkłady, betonowe na podłożu gruntowym, beton podawany pompą, zwykły C8/10</t>
    </r>
  </si>
  <si>
    <r>
      <rPr>
        <sz val="8"/>
        <rFont val="Microsoft Sans Serif"/>
        <family val="2"/>
      </rPr>
      <t>KNR 202/607/1</t>
    </r>
  </si>
  <si>
    <r>
      <rPr>
        <sz val="8"/>
        <rFont val="Microsoft Sans Serif"/>
        <family val="2"/>
      </rPr>
      <t>KNR 202/609/3</t>
    </r>
  </si>
  <si>
    <r>
      <rPr>
        <sz val="8"/>
        <rFont val="Microsoft Sans Serif"/>
        <family val="2"/>
      </rPr>
      <t>KNR 202/609/4</t>
    </r>
  </si>
  <si>
    <r>
      <rPr>
        <sz val="8"/>
        <rFont val="Microsoft Sans Serif"/>
        <family val="2"/>
      </rPr>
      <t>Izolacje cieplne i przeciwdźwiękowe z płyt styropianowych, izolacje poziome na wierzchu konstrukcji, na sucho, każda następna warstwa - gr. 6cm, EPS 100-038</t>
    </r>
  </si>
  <si>
    <r>
      <rPr>
        <sz val="8"/>
        <rFont val="Microsoft Sans Serif"/>
        <family val="2"/>
      </rPr>
      <t>KNR 202/1102/1</t>
    </r>
  </si>
  <si>
    <r>
      <rPr>
        <sz val="8"/>
        <rFont val="Microsoft Sans Serif"/>
        <family val="2"/>
      </rPr>
      <t>Warstwy wyrównawcze pod posadzki, z zaprawy cementowej grubości 20 mm, zatarte na ostro</t>
    </r>
  </si>
  <si>
    <r>
      <rPr>
        <sz val="8"/>
        <rFont val="Microsoft Sans Serif"/>
        <family val="2"/>
      </rPr>
      <t>KNR 202/1102/3</t>
    </r>
  </si>
  <si>
    <r>
      <rPr>
        <sz val="8"/>
        <rFont val="Microsoft Sans Serif"/>
        <family val="2"/>
      </rPr>
      <t>KNR 202/1106/7</t>
    </r>
  </si>
  <si>
    <r>
      <rPr>
        <sz val="8"/>
        <rFont val="Microsoft Sans Serif"/>
        <family val="2"/>
      </rPr>
      <t>Dodatek za zbrojenie posadzki siatką stalową</t>
    </r>
  </si>
  <si>
    <r>
      <rPr>
        <b/>
        <sz val="9"/>
        <rFont val="Arial"/>
        <family val="2"/>
      </rPr>
      <t>Ściany parteru</t>
    </r>
  </si>
  <si>
    <r>
      <rPr>
        <sz val="8"/>
        <rFont val="Microsoft Sans Serif"/>
        <family val="2"/>
      </rPr>
      <t>NNRNKB 202/194/1</t>
    </r>
  </si>
  <si>
    <r>
      <rPr>
        <sz val="8"/>
        <rFont val="Microsoft Sans Serif"/>
        <family val="2"/>
      </rPr>
      <t>Ściany z pustaków ceramicznych "Porotherm", budynki 1-kondygnacyjne, do 4,5 m, grubość 25 cm</t>
    </r>
  </si>
  <si>
    <r>
      <rPr>
        <sz val="8"/>
        <rFont val="Microsoft Sans Serif"/>
        <family val="2"/>
      </rPr>
      <t>NNRNKB 202/195/1</t>
    </r>
  </si>
  <si>
    <r>
      <rPr>
        <sz val="8"/>
        <rFont val="Microsoft Sans Serif"/>
        <family val="2"/>
      </rPr>
      <t>Ścianki działowe grubości 11,5 cm, z pustaków ceramicznych "Porotherm", budynki 1-kondygnacyjne, do 4.5 m</t>
    </r>
  </si>
  <si>
    <r>
      <rPr>
        <sz val="8"/>
        <rFont val="Microsoft Sans Serif"/>
        <family val="2"/>
      </rPr>
      <t>KNR 202/211/1</t>
    </r>
  </si>
  <si>
    <r>
      <rPr>
        <sz val="8"/>
        <rFont val="Microsoft Sans Serif"/>
        <family val="2"/>
      </rPr>
      <t>Słupy i rygle (przewiązki) żelbetowe w ścianach murowanych, słupy 2-stronnie deskowane, ściany grubości do 0.3 m, C20/25</t>
    </r>
  </si>
  <si>
    <r>
      <rPr>
        <sz val="8"/>
        <rFont val="Microsoft Sans Serif"/>
        <family val="2"/>
      </rPr>
      <t>NNRNKB 202/160/1</t>
    </r>
  </si>
  <si>
    <r>
      <rPr>
        <sz val="8"/>
        <rFont val="Microsoft Sans Serif"/>
        <family val="2"/>
      </rPr>
      <t>Ułożenie nadproży prefabrykowanych</t>
    </r>
  </si>
  <si>
    <r>
      <rPr>
        <sz val="8"/>
        <rFont val="Microsoft Sans Serif"/>
        <family val="2"/>
      </rPr>
      <t>KNR 202/210/1 (1)</t>
    </r>
  </si>
  <si>
    <r>
      <rPr>
        <sz val="8"/>
        <rFont val="Microsoft Sans Serif"/>
        <family val="2"/>
      </rPr>
      <t>Belki i podciągi żelbetowe, obwód/przekrój belki: do 8m/m2, transport betonu taczkami, japonkami, C20/25</t>
    </r>
  </si>
  <si>
    <r>
      <rPr>
        <b/>
        <sz val="9"/>
        <rFont val="Arial"/>
        <family val="2"/>
      </rPr>
      <t>Dach</t>
    </r>
  </si>
  <si>
    <r>
      <rPr>
        <sz val="8"/>
        <rFont val="Microsoft Sans Serif"/>
        <family val="2"/>
      </rPr>
      <t>KNR 202/406/1</t>
    </r>
  </si>
  <si>
    <r>
      <rPr>
        <sz val="8"/>
        <rFont val="Microsoft Sans Serif"/>
        <family val="2"/>
      </rPr>
      <t>Murłaty, przekrój poprzeczny drewna do 180 cm2</t>
    </r>
  </si>
  <si>
    <r>
      <rPr>
        <sz val="8"/>
        <rFont val="Microsoft Sans Serif"/>
        <family val="2"/>
      </rPr>
      <t>KNR 202/408/3</t>
    </r>
  </si>
  <si>
    <r>
      <rPr>
        <sz val="8"/>
        <rFont val="Microsoft Sans Serif"/>
        <family val="2"/>
      </rPr>
      <t>Krokwie zwykłe o długości do 4.5 m, przekrój poprzeczny drewna do 180 cm2</t>
    </r>
  </si>
  <si>
    <r>
      <rPr>
        <sz val="8"/>
        <rFont val="Microsoft Sans Serif"/>
        <family val="2"/>
      </rPr>
      <t>KNR 15/517/1</t>
    </r>
  </si>
  <si>
    <r>
      <rPr>
        <sz val="8"/>
        <rFont val="Microsoft Sans Serif"/>
        <family val="2"/>
      </rPr>
      <t>Ułożenie na krokwiach ekranu zabezpieczającego z folii</t>
    </r>
  </si>
  <si>
    <r>
      <rPr>
        <sz val="8"/>
        <rFont val="Microsoft Sans Serif"/>
        <family val="2"/>
      </rPr>
      <t>KNR 15/517/2</t>
    </r>
  </si>
  <si>
    <r>
      <rPr>
        <sz val="8"/>
        <rFont val="Microsoft Sans Serif"/>
        <family val="2"/>
      </rPr>
      <t>Impregnacja, przycięcie i przybicie kontrłat i łat</t>
    </r>
  </si>
  <si>
    <r>
      <rPr>
        <sz val="8"/>
        <rFont val="Microsoft Sans Serif"/>
        <family val="2"/>
      </rPr>
      <t>KNNRW 3/502/7</t>
    </r>
  </si>
  <si>
    <r>
      <rPr>
        <sz val="8"/>
        <rFont val="Microsoft Sans Serif"/>
        <family val="2"/>
      </rPr>
      <t>ANALOGIA - deski czołowe okapu</t>
    </r>
  </si>
  <si>
    <r>
      <rPr>
        <sz val="8"/>
        <rFont val="Microsoft Sans Serif"/>
        <family val="2"/>
      </rPr>
      <t>NNRNKB 202/537/4</t>
    </r>
  </si>
  <si>
    <r>
      <rPr>
        <sz val="8"/>
        <rFont val="Microsoft Sans Serif"/>
        <family val="2"/>
      </rPr>
      <t>NNRNKB 202/539/3</t>
    </r>
  </si>
  <si>
    <r>
      <rPr>
        <sz val="8"/>
        <rFont val="Microsoft Sans Serif"/>
        <family val="2"/>
      </rPr>
      <t>Pokrycie dachów blachą powlekaną, montaż osłon bocznych - wiatrownic</t>
    </r>
  </si>
  <si>
    <r>
      <rPr>
        <sz val="8"/>
        <rFont val="Microsoft Sans Serif"/>
        <family val="2"/>
      </rPr>
      <t>NNRNKB 202/539/2</t>
    </r>
  </si>
  <si>
    <r>
      <rPr>
        <sz val="8"/>
        <rFont val="Microsoft Sans Serif"/>
        <family val="2"/>
      </rPr>
      <t>Pokrycie dachów blachą powlekaną, montaż pasów nadrynnowych - okapów</t>
    </r>
  </si>
  <si>
    <r>
      <rPr>
        <sz val="8"/>
        <rFont val="Microsoft Sans Serif"/>
        <family val="2"/>
      </rPr>
      <t>Pokrycie dachów blachą powlekaną, montaż pasów podrynnowych</t>
    </r>
  </si>
  <si>
    <r>
      <rPr>
        <sz val="8"/>
        <rFont val="Microsoft Sans Serif"/>
        <family val="2"/>
      </rPr>
      <t xml:space="preserve">NNRNKB
</t>
    </r>
    <r>
      <rPr>
        <sz val="8"/>
        <rFont val="Microsoft Sans Serif"/>
        <family val="2"/>
      </rPr>
      <t>202/517/4 (1)</t>
    </r>
  </si>
  <si>
    <r>
      <rPr>
        <sz val="8"/>
        <rFont val="Microsoft Sans Serif"/>
        <family val="2"/>
      </rPr>
      <t xml:space="preserve">Montaż prefabrykowanych rynien dachowych z blachy ocynkowanej powlekanej,
</t>
    </r>
    <r>
      <rPr>
        <sz val="8"/>
        <rFont val="Microsoft Sans Serif"/>
        <family val="2"/>
      </rPr>
      <t>rynny półokrągłe, średnica 15 cm</t>
    </r>
  </si>
  <si>
    <r>
      <rPr>
        <sz val="8"/>
        <rFont val="Microsoft Sans Serif"/>
        <family val="2"/>
      </rPr>
      <t>NNRNKB 202/519/3 (1)</t>
    </r>
  </si>
  <si>
    <r>
      <rPr>
        <sz val="8"/>
        <rFont val="Microsoft Sans Serif"/>
        <family val="2"/>
      </rPr>
      <t>Montaż prefabrykowanych rur spustowych z blachy ocynkowanej powlekanej, rury okrągłe, średnica 12 cm</t>
    </r>
  </si>
  <si>
    <r>
      <rPr>
        <sz val="8"/>
        <rFont val="Microsoft Sans Serif"/>
        <family val="2"/>
      </rPr>
      <t>KNNRS 4/208/6</t>
    </r>
  </si>
  <si>
    <r>
      <rPr>
        <sz val="8"/>
        <rFont val="Microsoft Sans Serif"/>
        <family val="2"/>
      </rPr>
      <t>Rewizja na rurze spustowej - analogia</t>
    </r>
  </si>
  <si>
    <r>
      <rPr>
        <sz val="8"/>
        <rFont val="Microsoft Sans Serif"/>
        <family val="2"/>
      </rPr>
      <t>szt</t>
    </r>
  </si>
  <si>
    <r>
      <rPr>
        <sz val="8"/>
        <rFont val="Microsoft Sans Serif"/>
        <family val="2"/>
      </rPr>
      <t>NNRNKB 202/541/2</t>
    </r>
  </si>
  <si>
    <r>
      <rPr>
        <sz val="8"/>
        <rFont val="Microsoft Sans Serif"/>
        <family val="2"/>
      </rPr>
      <t>Obróbki blacharskie z blachy powlekanej, szerokość w rozwinięciu ponad 25 cm</t>
    </r>
  </si>
  <si>
    <r>
      <rPr>
        <sz val="8"/>
        <rFont val="Microsoft Sans Serif"/>
        <family val="2"/>
      </rPr>
      <t>KNR 202/410/1</t>
    </r>
  </si>
  <si>
    <r>
      <rPr>
        <sz val="8"/>
        <rFont val="Microsoft Sans Serif"/>
        <family val="2"/>
      </rPr>
      <t>ANALOGIA - Deskowanie połaci dachowych z tarcicy nasyconej płytą OSB gr. 22mm</t>
    </r>
  </si>
  <si>
    <r>
      <rPr>
        <sz val="8"/>
        <rFont val="Microsoft Sans Serif"/>
        <family val="2"/>
      </rPr>
      <t>NNRNKB 202/540/1</t>
    </r>
  </si>
  <si>
    <r>
      <rPr>
        <sz val="8"/>
        <rFont val="Microsoft Sans Serif"/>
        <family val="2"/>
      </rPr>
      <t>KNRW 401/324/2</t>
    </r>
  </si>
  <si>
    <r>
      <rPr>
        <sz val="8"/>
        <rFont val="Microsoft Sans Serif"/>
        <family val="2"/>
      </rPr>
      <t>Obsadzenie kratek wentylacyjnych</t>
    </r>
  </si>
  <si>
    <r>
      <rPr>
        <b/>
        <sz val="9"/>
        <rFont val="Arial"/>
        <family val="2"/>
      </rPr>
      <t>Stolarka okienna i drzwiowa</t>
    </r>
  </si>
  <si>
    <r>
      <rPr>
        <sz val="8"/>
        <rFont val="Microsoft Sans Serif"/>
        <family val="2"/>
      </rPr>
      <t>NNRNKB 202/1025/2 (1)</t>
    </r>
  </si>
  <si>
    <r>
      <rPr>
        <sz val="8"/>
        <rFont val="Microsoft Sans Serif"/>
        <family val="2"/>
      </rPr>
      <t>KNR 202/9011/1 (1)</t>
    </r>
  </si>
  <si>
    <r>
      <rPr>
        <sz val="8"/>
        <rFont val="Microsoft Sans Serif"/>
        <family val="2"/>
      </rPr>
      <t>KNR 202/1017/2</t>
    </r>
  </si>
  <si>
    <r>
      <rPr>
        <sz val="8"/>
        <rFont val="Microsoft Sans Serif"/>
        <family val="2"/>
      </rPr>
      <t>KNNR 2/1302/3</t>
    </r>
  </si>
  <si>
    <r>
      <rPr>
        <sz val="8"/>
        <rFont val="Microsoft Sans Serif"/>
        <family val="2"/>
      </rPr>
      <t>KNNR 2/302/7</t>
    </r>
  </si>
  <si>
    <r>
      <rPr>
        <sz val="8"/>
        <rFont val="Microsoft Sans Serif"/>
        <family val="2"/>
      </rPr>
      <t>Osadzenie podokienników prefabrykowanych</t>
    </r>
  </si>
  <si>
    <r>
      <rPr>
        <b/>
        <sz val="9"/>
        <rFont val="Arial"/>
        <family val="2"/>
      </rPr>
      <t>Roboty wewnętrzne wykończeniowe</t>
    </r>
  </si>
  <si>
    <r>
      <rPr>
        <sz val="8"/>
        <rFont val="Microsoft Sans Serif"/>
        <family val="2"/>
      </rPr>
      <t>K.1</t>
    </r>
  </si>
  <si>
    <r>
      <rPr>
        <i/>
        <sz val="8"/>
        <rFont val="Arial"/>
        <family val="2"/>
      </rPr>
      <t>Posadzki</t>
    </r>
  </si>
  <si>
    <r>
      <rPr>
        <sz val="8"/>
        <rFont val="Microsoft Sans Serif"/>
        <family val="2"/>
      </rPr>
      <t>NNRNKB 202/1134/1 (2)</t>
    </r>
  </si>
  <si>
    <r>
      <rPr>
        <sz val="8"/>
        <rFont val="Microsoft Sans Serif"/>
        <family val="2"/>
      </rPr>
      <t>Gruntowanie podłoży, powierzchnie poziome</t>
    </r>
  </si>
  <si>
    <r>
      <rPr>
        <sz val="8"/>
        <rFont val="Microsoft Sans Serif"/>
        <family val="2"/>
      </rPr>
      <t>NNRNKB 202/1130/2 (2)</t>
    </r>
  </si>
  <si>
    <r>
      <rPr>
        <sz val="8"/>
        <rFont val="Microsoft Sans Serif"/>
        <family val="2"/>
      </rPr>
      <t>ANALOGIA - Warstwy wyrównujące i wygładzające z zaprawy samopoziomującej, grubość 5 mm</t>
    </r>
  </si>
  <si>
    <r>
      <rPr>
        <sz val="8"/>
        <rFont val="Microsoft Sans Serif"/>
        <family val="2"/>
      </rPr>
      <t>NNRNKB 202/1130/3 (2)</t>
    </r>
  </si>
  <si>
    <r>
      <rPr>
        <sz val="8"/>
        <rFont val="Microsoft Sans Serif"/>
        <family val="2"/>
      </rPr>
      <t>Warstwy wyrównujące i wygładzające z zaprawy samopoziomującej, dodatek lub potrącenie za zmianę grubości o 1 mm</t>
    </r>
  </si>
  <si>
    <r>
      <rPr>
        <sz val="8"/>
        <rFont val="Microsoft Sans Serif"/>
        <family val="2"/>
      </rPr>
      <t>NNRNKB 202/1134/1 (1)</t>
    </r>
  </si>
  <si>
    <r>
      <rPr>
        <sz val="8"/>
        <rFont val="Microsoft Sans Serif"/>
        <family val="2"/>
      </rPr>
      <t>NNRNKB 202/1118/11</t>
    </r>
  </si>
  <si>
    <r>
      <rPr>
        <sz val="8"/>
        <rFont val="Microsoft Sans Serif"/>
        <family val="2"/>
      </rPr>
      <t>K.2</t>
    </r>
  </si>
  <si>
    <r>
      <rPr>
        <i/>
        <sz val="8"/>
        <rFont val="Arial"/>
        <family val="2"/>
      </rPr>
      <t>Wykończenie ścian</t>
    </r>
  </si>
  <si>
    <r>
      <rPr>
        <sz val="8"/>
        <rFont val="Microsoft Sans Serif"/>
        <family val="2"/>
      </rPr>
      <t>KNR 202/803/3</t>
    </r>
  </si>
  <si>
    <r>
      <rPr>
        <sz val="8"/>
        <rFont val="Microsoft Sans Serif"/>
        <family val="2"/>
      </rPr>
      <t>Tynki zwykłe wykonywane ręcznie, ściany i słupy, kategoria III</t>
    </r>
  </si>
  <si>
    <r>
      <rPr>
        <sz val="8"/>
        <rFont val="Microsoft Sans Serif"/>
        <family val="2"/>
      </rPr>
      <t>KNR 202/810/6</t>
    </r>
  </si>
  <si>
    <r>
      <rPr>
        <sz val="8"/>
        <rFont val="Microsoft Sans Serif"/>
        <family val="2"/>
      </rPr>
      <t xml:space="preserve">Tynki zwykłe ościeży o szerokości do 20 cm i o powierzchni otworów ponad 3 m2,
</t>
    </r>
    <r>
      <rPr>
        <sz val="8"/>
        <rFont val="Microsoft Sans Serif"/>
        <family val="2"/>
      </rPr>
      <t>wykonywane ręcznie, tynki kategoria III-IV, na ościeżach 20 cm</t>
    </r>
  </si>
  <si>
    <r>
      <rPr>
        <sz val="8"/>
        <rFont val="Microsoft Sans Serif"/>
        <family val="2"/>
      </rPr>
      <t>NNRNKB 202/1134/2 (1)</t>
    </r>
  </si>
  <si>
    <r>
      <rPr>
        <sz val="8"/>
        <rFont val="Microsoft Sans Serif"/>
        <family val="2"/>
      </rPr>
      <t>Gruntowanie podłoży, powierzchnie pionowe</t>
    </r>
  </si>
  <si>
    <r>
      <rPr>
        <sz val="8"/>
        <rFont val="Microsoft Sans Serif"/>
        <family val="2"/>
      </rPr>
      <t>NNRNKB 202/838/5</t>
    </r>
  </si>
  <si>
    <r>
      <rPr>
        <sz val="8"/>
        <rFont val="Microsoft Sans Serif"/>
        <family val="2"/>
      </rPr>
      <t>NNRNKB 202/2013/1</t>
    </r>
  </si>
  <si>
    <r>
      <rPr>
        <sz val="8"/>
        <rFont val="Microsoft Sans Serif"/>
        <family val="2"/>
      </rPr>
      <t>KNRW 202/1510/1</t>
    </r>
  </si>
  <si>
    <r>
      <rPr>
        <sz val="8"/>
        <rFont val="Microsoft Sans Serif"/>
        <family val="2"/>
      </rPr>
      <t>Malowanie farbami emulsyjnymi, wewnętrzne tynki gładkie bez gruntowania, 2-krotne, farba lateksowa</t>
    </r>
  </si>
  <si>
    <r>
      <rPr>
        <sz val="8"/>
        <rFont val="Microsoft Sans Serif"/>
        <family val="2"/>
      </rPr>
      <t>KNR 217/119/2</t>
    </r>
  </si>
  <si>
    <r>
      <rPr>
        <sz val="8"/>
        <rFont val="Microsoft Sans Serif"/>
        <family val="2"/>
      </rPr>
      <t xml:space="preserve">Przewody wentylacyjne z blachy aluminiowej, kołowe, typ B/I - udział kształtek do 35%, Fi do 200 mm - ANALOGIA - rura spiro fi 160mm
</t>
    </r>
    <r>
      <rPr>
        <sz val="8"/>
        <rFont val="Microsoft Sans Serif"/>
        <family val="2"/>
      </rPr>
      <t>R = 0,955   M = 1,000   S = 1,000</t>
    </r>
  </si>
  <si>
    <r>
      <rPr>
        <sz val="8"/>
        <rFont val="Microsoft Sans Serif"/>
        <family val="2"/>
      </rPr>
      <t>K.3</t>
    </r>
  </si>
  <si>
    <r>
      <rPr>
        <i/>
        <sz val="8"/>
        <rFont val="Arial"/>
        <family val="2"/>
      </rPr>
      <t>Sufit podwieszony z izolacją termiczną</t>
    </r>
  </si>
  <si>
    <r>
      <rPr>
        <sz val="8"/>
        <rFont val="Microsoft Sans Serif"/>
        <family val="2"/>
      </rPr>
      <t>KNR 202/613/3</t>
    </r>
  </si>
  <si>
    <r>
      <rPr>
        <sz val="8"/>
        <rFont val="Microsoft Sans Serif"/>
        <family val="2"/>
      </rPr>
      <t>Izolacje cieplne i przeciwdźwiękowe z wełny mineralnej, pozioma z płyt układanych na sucho, 1 warstwa gr. 20cm, Lambda max=0,036W/mK</t>
    </r>
  </si>
  <si>
    <r>
      <rPr>
        <sz val="8"/>
        <rFont val="Microsoft Sans Serif"/>
        <family val="2"/>
      </rPr>
      <t>KNR 202/613/4</t>
    </r>
  </si>
  <si>
    <r>
      <rPr>
        <sz val="8"/>
        <rFont val="Microsoft Sans Serif"/>
        <family val="2"/>
      </rPr>
      <t>Izolacje cieplne i przeciwdźwiękowe z wełny mineralnej, pozioma z płyt układanych na sucho, dodatek za każdą następną warstwę gr. 5cm, Lambda max=0,036W/mK</t>
    </r>
  </si>
  <si>
    <r>
      <rPr>
        <sz val="8"/>
        <rFont val="Microsoft Sans Serif"/>
        <family val="2"/>
      </rPr>
      <t>ANALOGIA - przybicie do dolnych pasów kratownic deski2,5cm x 5,0cm i desek 3cm x 5 cm prostopadle do kratownic</t>
    </r>
  </si>
  <si>
    <r>
      <rPr>
        <sz val="8"/>
        <rFont val="Microsoft Sans Serif"/>
        <family val="2"/>
      </rPr>
      <t>Ułożenie folii paroizolacyjnej</t>
    </r>
  </si>
  <si>
    <r>
      <rPr>
        <sz val="8"/>
        <rFont val="Microsoft Sans Serif"/>
        <family val="2"/>
      </rPr>
      <t>NNRNKB 202/2702/1</t>
    </r>
  </si>
  <si>
    <r>
      <rPr>
        <sz val="8"/>
        <rFont val="Microsoft Sans Serif"/>
        <family val="2"/>
      </rPr>
      <t>Sufity podwieszone o konstrukcji metalowej z wypełnieniem płytami z włókien mineralnych, profile poprzeczne długości 60 cm</t>
    </r>
  </si>
  <si>
    <r>
      <rPr>
        <b/>
        <sz val="9"/>
        <rFont val="Arial"/>
        <family val="2"/>
      </rPr>
      <t>Elewacja</t>
    </r>
  </si>
  <si>
    <r>
      <rPr>
        <sz val="8"/>
        <rFont val="Microsoft Sans Serif"/>
        <family val="2"/>
      </rPr>
      <t>KNR 202/1610/1 (1)</t>
    </r>
  </si>
  <si>
    <r>
      <rPr>
        <sz val="8"/>
        <rFont val="Microsoft Sans Serif"/>
        <family val="2"/>
      </rPr>
      <t>Rusztowania ramowe RR-1/30 przyścienne, wysokość do 10 m, nakłady podstawowe ( w tym czas pracy zgodnie z odp 48 str. 24 z dn. 22.10.2024r.)</t>
    </r>
  </si>
  <si>
    <r>
      <rPr>
        <sz val="8"/>
        <rFont val="Microsoft Sans Serif"/>
        <family val="2"/>
      </rPr>
      <t>KNR 23/2612/9</t>
    </r>
  </si>
  <si>
    <r>
      <rPr>
        <sz val="8"/>
        <rFont val="Microsoft Sans Serif"/>
        <family val="2"/>
      </rPr>
      <t>Zamocowanie listwy cokołowej</t>
    </r>
  </si>
  <si>
    <r>
      <rPr>
        <sz val="8"/>
        <rFont val="Microsoft Sans Serif"/>
        <family val="2"/>
      </rPr>
      <t>mb</t>
    </r>
  </si>
  <si>
    <r>
      <rPr>
        <sz val="8"/>
        <rFont val="Microsoft Sans Serif"/>
        <family val="2"/>
      </rPr>
      <t>KNR 23/2614/2 (1)</t>
    </r>
  </si>
  <si>
    <r>
      <rPr>
        <sz val="8"/>
        <rFont val="Microsoft Sans Serif"/>
        <family val="2"/>
      </rPr>
      <t>KNR 23/2614/8 (1)</t>
    </r>
  </si>
  <si>
    <r>
      <rPr>
        <sz val="8"/>
        <rFont val="Microsoft Sans Serif"/>
        <family val="2"/>
      </rPr>
      <t>KNR 23/2612/8</t>
    </r>
  </si>
  <si>
    <r>
      <rPr>
        <sz val="8"/>
        <rFont val="Microsoft Sans Serif"/>
        <family val="2"/>
      </rPr>
      <t>Ochrona narożników wypukłych kątownikiem metalowym</t>
    </r>
  </si>
  <si>
    <r>
      <rPr>
        <sz val="8"/>
        <rFont val="Microsoft Sans Serif"/>
        <family val="2"/>
      </rPr>
      <t>KNR 23/931/7</t>
    </r>
  </si>
  <si>
    <r>
      <rPr>
        <sz val="8"/>
        <rFont val="Microsoft Sans Serif"/>
        <family val="2"/>
      </rPr>
      <t>KNR 231/101/1</t>
    </r>
  </si>
  <si>
    <r>
      <rPr>
        <sz val="8"/>
        <rFont val="Microsoft Sans Serif"/>
        <family val="2"/>
      </rPr>
      <t>Koryta wykonywane na całej szerokości jezdni i chodników, mechanicznie, grunt kategorii I-IV, na głębokości 20 cm</t>
    </r>
  </si>
  <si>
    <r>
      <rPr>
        <sz val="8"/>
        <rFont val="Microsoft Sans Serif"/>
        <family val="2"/>
      </rPr>
      <t>KNR 231/101/2</t>
    </r>
  </si>
  <si>
    <r>
      <rPr>
        <sz val="8"/>
        <rFont val="Microsoft Sans Serif"/>
        <family val="2"/>
      </rPr>
      <t>KNR 231/114/1</t>
    </r>
  </si>
  <si>
    <r>
      <rPr>
        <sz val="8"/>
        <rFont val="Microsoft Sans Serif"/>
        <family val="2"/>
      </rPr>
      <t>KNR 231/114/5</t>
    </r>
  </si>
  <si>
    <r>
      <rPr>
        <sz val="8"/>
        <rFont val="Microsoft Sans Serif"/>
        <family val="2"/>
      </rPr>
      <t>Podbudowy z kruszyw, tłuczeń, warstwa dolna, grubość warstwy po zagęszczeniu 15 cm</t>
    </r>
  </si>
  <si>
    <r>
      <rPr>
        <sz val="8"/>
        <rFont val="Microsoft Sans Serif"/>
        <family val="2"/>
      </rPr>
      <t>KNR 231/114/7</t>
    </r>
  </si>
  <si>
    <r>
      <rPr>
        <sz val="8"/>
        <rFont val="Microsoft Sans Serif"/>
        <family val="2"/>
      </rPr>
      <t>Podbudowy z kruszyw, tłuczeń, warstwa górna, grubość warstwy po zagęszczeniu 8 cm</t>
    </r>
  </si>
  <si>
    <r>
      <rPr>
        <sz val="8"/>
        <rFont val="Microsoft Sans Serif"/>
        <family val="2"/>
      </rPr>
      <t>KNR 231/114/8</t>
    </r>
  </si>
  <si>
    <r>
      <rPr>
        <sz val="8"/>
        <rFont val="Microsoft Sans Serif"/>
        <family val="2"/>
      </rPr>
      <t xml:space="preserve">Podbudowy z kruszyw, tłuczeń, warstwa górna, dodatek za każdy dalszy 1 cm grubości
</t>
    </r>
    <r>
      <rPr>
        <sz val="8"/>
        <rFont val="Microsoft Sans Serif"/>
        <family val="2"/>
      </rPr>
      <t>Krotność=-3</t>
    </r>
  </si>
  <si>
    <r>
      <rPr>
        <sz val="8"/>
        <rFont val="Microsoft Sans Serif"/>
        <family val="2"/>
      </rPr>
      <t>KNR 231/401/4</t>
    </r>
  </si>
  <si>
    <r>
      <rPr>
        <sz val="8"/>
        <rFont val="Microsoft Sans Serif"/>
        <family val="2"/>
      </rPr>
      <t>Rowki pod krawężniki i ławy krawężnikowe, 30x30 cm, grunt kategorii III-IV</t>
    </r>
  </si>
  <si>
    <r>
      <rPr>
        <sz val="8"/>
        <rFont val="Microsoft Sans Serif"/>
        <family val="2"/>
      </rPr>
      <t>KNR 231/402/4</t>
    </r>
  </si>
  <si>
    <r>
      <rPr>
        <sz val="8"/>
        <rFont val="Microsoft Sans Serif"/>
        <family val="2"/>
      </rPr>
      <t>Ławy pod krawężniki, betonowa z oporem</t>
    </r>
  </si>
  <si>
    <r>
      <rPr>
        <sz val="8"/>
        <rFont val="Microsoft Sans Serif"/>
        <family val="2"/>
      </rPr>
      <t>KNR 231/407/2</t>
    </r>
  </si>
  <si>
    <r>
      <rPr>
        <sz val="8"/>
        <rFont val="Microsoft Sans Serif"/>
        <family val="2"/>
      </rPr>
      <t>Obrzeża betonowe, 20x6 cm na podsypce piaskowej z wypełnieniem spoin piaskiem</t>
    </r>
  </si>
  <si>
    <r>
      <rPr>
        <sz val="8"/>
        <rFont val="Microsoft Sans Serif"/>
        <family val="2"/>
      </rPr>
      <t>KNR 231/511/2 (1)</t>
    </r>
  </si>
  <si>
    <r>
      <rPr>
        <sz val="8"/>
        <rFont val="Microsoft Sans Serif"/>
        <family val="2"/>
      </rPr>
      <t>Nawierzchnie z kostki brukowej betonowej, grubość 6 cm, na podsypce cementowo-piaskowej, kostka bezfazowa</t>
    </r>
  </si>
  <si>
    <r>
      <rPr>
        <sz val="8"/>
        <rFont val="Microsoft Sans Serif"/>
        <family val="2"/>
      </rPr>
      <t>KNR 201/510/1</t>
    </r>
  </si>
  <si>
    <r>
      <rPr>
        <sz val="8"/>
        <rFont val="Microsoft Sans Serif"/>
        <family val="2"/>
      </rPr>
      <t>Humusowanie i obsianie skarp, przy grubości warstwy humusu 5 cm</t>
    </r>
  </si>
  <si>
    <r>
      <rPr>
        <b/>
        <sz val="9"/>
        <rFont val="Arial"/>
        <family val="2"/>
      </rPr>
      <t>Pozostałe roboty</t>
    </r>
  </si>
  <si>
    <r>
      <rPr>
        <sz val="8"/>
        <rFont val="Microsoft Sans Serif"/>
        <family val="2"/>
      </rPr>
      <t>KNRW 202/2004/1</t>
    </r>
  </si>
  <si>
    <r>
      <rPr>
        <sz val="8"/>
        <rFont val="Microsoft Sans Serif"/>
        <family val="2"/>
      </rPr>
      <t>Obudowa elementów konstrucji płytami gipsowo-kartonowymi na rusztach metalowych, słupy pojedyncze, 1-warstwowo, 50-01 - zabudowa pionów kanalizacyjnych płytą wodoodporną</t>
    </r>
  </si>
  <si>
    <r>
      <rPr>
        <sz val="8"/>
        <rFont val="Microsoft Sans Serif"/>
        <family val="2"/>
      </rPr>
      <t>KNRW 202/2004/7</t>
    </r>
  </si>
  <si>
    <r>
      <rPr>
        <sz val="8"/>
        <rFont val="Microsoft Sans Serif"/>
        <family val="2"/>
      </rPr>
      <t>Obudowa elementów konstrucji płytami gipsowo-kartonowymi na rusztach metalowych, belki i podciągi pojedyncze, 1-warstwowo, 50-01 - obudowa płytą GK przewodów wentylacyjnych</t>
    </r>
  </si>
  <si>
    <r>
      <rPr>
        <sz val="8"/>
        <rFont val="Microsoft Sans Serif"/>
        <family val="2"/>
      </rPr>
      <t>Obudowa elementów konstrucji płytami gipsowo-kartonowymi na rusztach metalowych, słupy pojedyncze, 1-warstwowo, 50-01 - zabudowa stelaży WC - płyta gipsowa wodoodporna</t>
    </r>
  </si>
  <si>
    <r>
      <rPr>
        <sz val="8"/>
        <rFont val="Microsoft Sans Serif"/>
        <family val="2"/>
      </rPr>
      <t>Dostawa i montaż narożników ścian (osłona przed uszkodzeniami mechanicznymi)</t>
    </r>
  </si>
  <si>
    <r>
      <rPr>
        <sz val="8"/>
        <rFont val="Microsoft Sans Serif"/>
        <family val="2"/>
      </rPr>
      <t>Dostawa i montaż odbojów dla drzwi wewnętrznych</t>
    </r>
  </si>
  <si>
    <r>
      <rPr>
        <sz val="8"/>
        <rFont val="Microsoft Sans Serif"/>
        <family val="2"/>
      </rPr>
      <t>Dostawa i montaż w wieńcu kotew fajkowych do montażu murłat (kotwa fi 16mm )</t>
    </r>
  </si>
  <si>
    <r>
      <rPr>
        <b/>
        <sz val="9.5"/>
        <rFont val="Arial"/>
        <family val="2"/>
      </rPr>
      <t>Instalacje wewnętrzne</t>
    </r>
  </si>
  <si>
    <r>
      <rPr>
        <sz val="8"/>
        <rFont val="Microsoft Sans Serif"/>
        <family val="2"/>
      </rPr>
      <t>KNRW 401/335/11</t>
    </r>
  </si>
  <si>
    <r>
      <rPr>
        <sz val="8"/>
        <rFont val="Microsoft Sans Serif"/>
        <family val="2"/>
      </rPr>
      <t>KNRW 401/325/4 (1)</t>
    </r>
  </si>
  <si>
    <r>
      <rPr>
        <sz val="8"/>
        <rFont val="Microsoft Sans Serif"/>
        <family val="2"/>
      </rPr>
      <t>KNRW 401/341/3</t>
    </r>
  </si>
  <si>
    <r>
      <rPr>
        <sz val="8"/>
        <rFont val="Microsoft Sans Serif"/>
        <family val="2"/>
      </rPr>
      <t>KNRW 401/327/4 (1)</t>
    </r>
  </si>
  <si>
    <r>
      <rPr>
        <sz val="8"/>
        <rFont val="Microsoft Sans Serif"/>
        <family val="2"/>
      </rPr>
      <t>Płukanie instalacji wodociągowej, w budynkach niemieszkalnych</t>
    </r>
  </si>
  <si>
    <r>
      <rPr>
        <b/>
        <sz val="9"/>
        <rFont val="Arial"/>
        <family val="2"/>
      </rPr>
      <t>Instalacja wody ciepłej</t>
    </r>
  </si>
  <si>
    <r>
      <rPr>
        <sz val="8"/>
        <rFont val="Microsoft Sans Serif"/>
        <family val="2"/>
      </rPr>
      <t>Wykucie bruzd pionowych w ocianach z cegieł na zaprawie cementowo-wapiennej, o głębokości i szerokooci 1/2x1/2 cegły</t>
    </r>
  </si>
  <si>
    <r>
      <rPr>
        <sz val="8"/>
        <rFont val="Microsoft Sans Serif"/>
        <family val="2"/>
      </rPr>
      <t>Zamurowanie bruzd pionowych w ścianach z cegieł, przekrój 1/2x1/2 cegły</t>
    </r>
  </si>
  <si>
    <r>
      <rPr>
        <sz val="8"/>
        <rFont val="Microsoft Sans Serif"/>
        <family val="2"/>
      </rPr>
      <t>Przebicie otworów w ścianach z cegieł, na zaprawie cementowo-wapiennej, o grubooci 2 cegieł</t>
    </r>
  </si>
  <si>
    <r>
      <rPr>
        <sz val="8"/>
        <rFont val="Microsoft Sans Serif"/>
        <family val="2"/>
      </rPr>
      <t>Zamurowanie przebićw ścianach z cegieł, o grubości ponad 1 cegły</t>
    </r>
  </si>
  <si>
    <r>
      <rPr>
        <sz val="8"/>
        <rFont val="Microsoft Sans Serif"/>
        <family val="2"/>
      </rPr>
      <t>KNR 13/128/1</t>
    </r>
  </si>
  <si>
    <r>
      <rPr>
        <sz val="8"/>
        <rFont val="Microsoft Sans Serif"/>
        <family val="2"/>
      </rPr>
      <t>KNR 31/113/10</t>
    </r>
  </si>
  <si>
    <r>
      <rPr>
        <sz val="8"/>
        <rFont val="Microsoft Sans Serif"/>
        <family val="2"/>
      </rPr>
      <t>Otuliny termoizolacyjne z pianki polietylenowej, grubości20 mm, rurociąg Dn 15 mm - analogia rurociąg DN 16, DN 20</t>
    </r>
  </si>
  <si>
    <r>
      <rPr>
        <b/>
        <sz val="9"/>
        <rFont val="Arial"/>
        <family val="2"/>
      </rPr>
      <t>Instalacja wody zimnej</t>
    </r>
  </si>
  <si>
    <r>
      <rPr>
        <sz val="8"/>
        <rFont val="Microsoft Sans Serif"/>
        <family val="2"/>
      </rPr>
      <t>Rurociągi z rur PP łączonych metodą mechaniczną na ścianach budynków niemieszkalnych, PP-R typ3 w klasie PN 10, rurociągi o średnicy 20 mm</t>
    </r>
  </si>
  <si>
    <r>
      <rPr>
        <sz val="8"/>
        <rFont val="Microsoft Sans Serif"/>
        <family val="2"/>
      </rPr>
      <t>Osadzenie tuleji ochronnych przy przejściach przez przegrody budowlane dla rurociągów 16-63</t>
    </r>
  </si>
  <si>
    <r>
      <rPr>
        <sz val="8"/>
        <rFont val="Microsoft Sans Serif"/>
        <family val="2"/>
      </rPr>
      <t>KNR 215/107/2</t>
    </r>
  </si>
  <si>
    <r>
      <rPr>
        <sz val="8"/>
        <rFont val="Microsoft Sans Serif"/>
        <family val="2"/>
      </rPr>
      <t>Dodatek za wykonanie podejścia dopływowego, do zaworów wypływowych, baterii, hydrantów, mieszaczy, Dn 20 mm</t>
    </r>
  </si>
  <si>
    <r>
      <rPr>
        <sz val="8"/>
        <rFont val="Microsoft Sans Serif"/>
        <family val="2"/>
      </rPr>
      <t>KNR 31/113/7</t>
    </r>
  </si>
  <si>
    <r>
      <rPr>
        <sz val="8"/>
        <rFont val="Microsoft Sans Serif"/>
        <family val="2"/>
      </rPr>
      <t>KNR 31/113/8</t>
    </r>
  </si>
  <si>
    <r>
      <rPr>
        <sz val="8"/>
        <rFont val="Microsoft Sans Serif"/>
        <family val="2"/>
      </rPr>
      <t>Otuliny termoizolacyjne z pianki polietylenowej, grubości 13 mm, rurociąg Dn 22 mm - analogia rurociąg DN 20</t>
    </r>
  </si>
  <si>
    <r>
      <rPr>
        <sz val="8"/>
        <rFont val="Microsoft Sans Serif"/>
        <family val="2"/>
      </rPr>
      <t>KNNR 4/128/2</t>
    </r>
  </si>
  <si>
    <r>
      <rPr>
        <sz val="8"/>
        <rFont val="Microsoft Sans Serif"/>
        <family val="2"/>
      </rPr>
      <t>KNNR 4/127/1 (1)</t>
    </r>
  </si>
  <si>
    <r>
      <rPr>
        <sz val="8"/>
        <rFont val="Microsoft Sans Serif"/>
        <family val="2"/>
      </rPr>
      <t>Próba szczelności instalacji wodociągowych z rur z tworzyw sztucznych, próba zasadnicza (pulsacyjna)</t>
    </r>
  </si>
  <si>
    <r>
      <rPr>
        <sz val="8"/>
        <rFont val="Microsoft Sans Serif"/>
        <family val="2"/>
      </rPr>
      <t>próba</t>
    </r>
  </si>
  <si>
    <r>
      <rPr>
        <sz val="8"/>
        <rFont val="Microsoft Sans Serif"/>
        <family val="2"/>
      </rPr>
      <t>KNNR 4/127/4</t>
    </r>
  </si>
  <si>
    <r>
      <rPr>
        <sz val="8"/>
        <rFont val="Microsoft Sans Serif"/>
        <family val="2"/>
      </rPr>
      <t>Próba szczelności instalacji wodociągowych z rur z tworzyw sztucznych, dodatek za próbę w budynkach niemieszkalnych, rurociąg o śr. do 63 mm)</t>
    </r>
  </si>
  <si>
    <r>
      <rPr>
        <sz val="8"/>
        <rFont val="Microsoft Sans Serif"/>
        <family val="2"/>
      </rPr>
      <t>Wykonanie badania wody w zakresie niezbędnym do określenia jej przydatności do spożycia</t>
    </r>
  </si>
  <si>
    <r>
      <rPr>
        <b/>
        <sz val="9"/>
        <rFont val="Arial"/>
        <family val="2"/>
      </rPr>
      <t>Zestawienie zaworów i armatury instalacji wodociągowej</t>
    </r>
  </si>
  <si>
    <r>
      <rPr>
        <sz val="8"/>
        <rFont val="Microsoft Sans Serif"/>
        <family val="2"/>
      </rPr>
      <t>KNR 215/408/2 (1)</t>
    </r>
  </si>
  <si>
    <r>
      <rPr>
        <sz val="8"/>
        <rFont val="Microsoft Sans Serif"/>
        <family val="2"/>
      </rPr>
      <t>Zawór kulowy z zielonym pokrętłem zgodny z DVGW, PN 25, DN 20</t>
    </r>
  </si>
  <si>
    <r>
      <rPr>
        <sz val="8"/>
        <rFont val="Microsoft Sans Serif"/>
        <family val="2"/>
      </rPr>
      <t>KNR 215/114/1</t>
    </r>
  </si>
  <si>
    <r>
      <rPr>
        <sz val="8"/>
        <rFont val="Microsoft Sans Serif"/>
        <family val="2"/>
      </rPr>
      <t>Zawory kątowe do płuczki ustępowej d:15mm</t>
    </r>
  </si>
  <si>
    <r>
      <rPr>
        <sz val="8"/>
        <rFont val="Microsoft Sans Serif"/>
        <family val="2"/>
      </rPr>
      <t>KNR 215/114/5</t>
    </r>
  </si>
  <si>
    <r>
      <rPr>
        <sz val="8"/>
        <rFont val="Microsoft Sans Serif"/>
        <family val="2"/>
      </rPr>
      <t>Zawory kątowe do baterii umywalkowej i zlewozmywakowej d:15mm</t>
    </r>
  </si>
  <si>
    <r>
      <rPr>
        <sz val="8"/>
        <rFont val="Microsoft Sans Serif"/>
        <family val="2"/>
      </rPr>
      <t>KNRW 215/230/2 (1)</t>
    </r>
  </si>
  <si>
    <r>
      <rPr>
        <sz val="8"/>
        <rFont val="Microsoft Sans Serif"/>
        <family val="2"/>
      </rPr>
      <t>Umywalka pojedyncza porcelanowa z syfonem gruszkowym - umywalka 50 cm, pojedyńcza, ceramiczna, biała z otworem przelewowym i otworem na armaturę</t>
    </r>
  </si>
  <si>
    <r>
      <rPr>
        <sz val="8"/>
        <rFont val="Microsoft Sans Serif"/>
        <family val="2"/>
      </rPr>
      <t>KNRW 215/137/1</t>
    </r>
  </si>
  <si>
    <r>
      <rPr>
        <sz val="8"/>
        <rFont val="Microsoft Sans Serif"/>
        <family val="2"/>
      </rPr>
      <t>Bateria umywalkowa lub zmywakowa, ścienna, Dn 15 mm - analogia - bateria stojąca dla zlewozmywaka z ruch. wylewką</t>
    </r>
  </si>
  <si>
    <r>
      <rPr>
        <sz val="8"/>
        <rFont val="Microsoft Sans Serif"/>
        <family val="2"/>
      </rPr>
      <t>KNRW 215/229/5 (1)</t>
    </r>
  </si>
  <si>
    <r>
      <rPr>
        <sz val="8"/>
        <rFont val="Microsoft Sans Serif"/>
        <family val="2"/>
      </rPr>
      <t>Zlewozmywak jednokomorowy z ociekaczem</t>
    </r>
  </si>
  <si>
    <r>
      <rPr>
        <sz val="8"/>
        <rFont val="Microsoft Sans Serif"/>
        <family val="2"/>
      </rPr>
      <t>KNR GEBERIT 215/102/1</t>
    </r>
  </si>
  <si>
    <r>
      <rPr>
        <sz val="8"/>
        <rFont val="Microsoft Sans Serif"/>
        <family val="2"/>
      </rPr>
      <t>KNR GEBERIT 215/104/1</t>
    </r>
  </si>
  <si>
    <r>
      <rPr>
        <sz val="8"/>
        <rFont val="Microsoft Sans Serif"/>
        <family val="2"/>
      </rPr>
      <t>KNR GEBERIT 215/202/1</t>
    </r>
  </si>
  <si>
    <r>
      <rPr>
        <sz val="8"/>
        <rFont val="Microsoft Sans Serif"/>
        <family val="2"/>
      </rPr>
      <t>Armatura spłukująca miski ustępowe, pneumatyczna ręczna ścienna</t>
    </r>
  </si>
  <si>
    <r>
      <rPr>
        <sz val="8"/>
        <rFont val="Microsoft Sans Serif"/>
        <family val="2"/>
      </rPr>
      <t>Elementy montażowe, przy ścianie masywnej, do miski ustępowej</t>
    </r>
  </si>
  <si>
    <r>
      <rPr>
        <sz val="8"/>
        <rFont val="Microsoft Sans Serif"/>
        <family val="2"/>
      </rPr>
      <t>Urządzenia sanitarne na elemencie montażowym, ustęp</t>
    </r>
  </si>
  <si>
    <r>
      <rPr>
        <sz val="8"/>
        <rFont val="Microsoft Sans Serif"/>
        <family val="2"/>
      </rPr>
      <t>Zawory wypływowe, czerpalne, Dn 15 mm</t>
    </r>
  </si>
  <si>
    <r>
      <rPr>
        <sz val="8"/>
        <rFont val="Microsoft Sans Serif"/>
        <family val="2"/>
      </rPr>
      <t>KNR 215/212/1</t>
    </r>
  </si>
  <si>
    <r>
      <rPr>
        <sz val="8"/>
        <rFont val="Microsoft Sans Serif"/>
        <family val="2"/>
      </rPr>
      <t>Wpusty podłogowe, Dn 50 mm</t>
    </r>
  </si>
  <si>
    <r>
      <rPr>
        <sz val="8"/>
        <rFont val="Microsoft Sans Serif"/>
        <family val="2"/>
      </rPr>
      <t>K.I.</t>
    </r>
  </si>
  <si>
    <r>
      <rPr>
        <b/>
        <sz val="9"/>
        <rFont val="Arial"/>
        <family val="2"/>
      </rPr>
      <t>Instalacja odzysku wody deszczowej</t>
    </r>
  </si>
  <si>
    <r>
      <rPr>
        <b/>
        <sz val="9"/>
        <rFont val="Arial"/>
        <family val="2"/>
      </rPr>
      <t>Instalacja centralnego ogrzewania</t>
    </r>
  </si>
  <si>
    <r>
      <rPr>
        <sz val="8"/>
        <rFont val="Microsoft Sans Serif"/>
        <family val="2"/>
      </rPr>
      <t>KNNR 4/418/7</t>
    </r>
  </si>
  <si>
    <r>
      <rPr>
        <sz val="8"/>
        <rFont val="Microsoft Sans Serif"/>
        <family val="2"/>
      </rPr>
      <t>Grzejnik stalowy dwuplytowy 22/600 600 mm [600×600×105] dolnozasilany</t>
    </r>
  </si>
  <si>
    <r>
      <rPr>
        <sz val="8"/>
        <rFont val="Microsoft Sans Serif"/>
        <family val="2"/>
      </rPr>
      <t>KNNR 4/427/2 (1)</t>
    </r>
  </si>
  <si>
    <r>
      <rPr>
        <sz val="8"/>
        <rFont val="Microsoft Sans Serif"/>
        <family val="2"/>
      </rPr>
      <t>Analogia: Element przyłączeniowy o figurze kątowej, G 3/4</t>
    </r>
  </si>
  <si>
    <r>
      <rPr>
        <sz val="8"/>
        <rFont val="Microsoft Sans Serif"/>
        <family val="2"/>
      </rPr>
      <t>KNR 35/215/4</t>
    </r>
  </si>
  <si>
    <r>
      <rPr>
        <sz val="8"/>
        <rFont val="Microsoft Sans Serif"/>
        <family val="2"/>
      </rPr>
      <t>Głowice termostatyczna Mini "D", 6-28 st C,</t>
    </r>
  </si>
  <si>
    <r>
      <rPr>
        <sz val="8"/>
        <rFont val="Microsoft Sans Serif"/>
        <family val="2"/>
      </rPr>
      <t>KNNR 4/412/1</t>
    </r>
  </si>
  <si>
    <r>
      <rPr>
        <sz val="8"/>
        <rFont val="Microsoft Sans Serif"/>
        <family val="2"/>
      </rPr>
      <t>KNNR 4/112/1 (1)</t>
    </r>
  </si>
  <si>
    <r>
      <rPr>
        <sz val="8"/>
        <rFont val="Microsoft Sans Serif"/>
        <family val="2"/>
      </rPr>
      <t>Rurociagi z rur wielowarstwowych do CO typu PEX-AL-PEX Fi 16 mm</t>
    </r>
  </si>
  <si>
    <r>
      <rPr>
        <sz val="8"/>
        <rFont val="Microsoft Sans Serif"/>
        <family val="2"/>
      </rPr>
      <t>Rurociagi z rur wielowarstwowych do CO typu PEX-AL-PEX Fi 20 mm</t>
    </r>
  </si>
  <si>
    <r>
      <rPr>
        <sz val="8"/>
        <rFont val="Microsoft Sans Serif"/>
        <family val="2"/>
      </rPr>
      <t>KNR 35/220/6</t>
    </r>
  </si>
  <si>
    <r>
      <rPr>
        <sz val="8"/>
        <rFont val="Microsoft Sans Serif"/>
        <family val="2"/>
      </rPr>
      <t>Rozdzielacz ze stali nierdzewnej GV-GV, 7 króćców</t>
    </r>
  </si>
  <si>
    <r>
      <rPr>
        <sz val="8"/>
        <rFont val="Microsoft Sans Serif"/>
        <family val="2"/>
      </rPr>
      <t>KNR 35/219/2</t>
    </r>
  </si>
  <si>
    <r>
      <rPr>
        <sz val="8"/>
        <rFont val="Microsoft Sans Serif"/>
        <family val="2"/>
      </rPr>
      <t>Szafki rozdzielaczowe, natynkowe (wys./gł. 665/130 mm), szerokooa 450-530 mm, 5-8 sekcji</t>
    </r>
  </si>
  <si>
    <r>
      <rPr>
        <sz val="8"/>
        <rFont val="Microsoft Sans Serif"/>
        <family val="2"/>
      </rPr>
      <t>KNNR 4/406/3 (1)</t>
    </r>
  </si>
  <si>
    <r>
      <rPr>
        <sz val="8"/>
        <rFont val="Microsoft Sans Serif"/>
        <family val="2"/>
      </rPr>
      <t>Próby szczelnooci instalacji centralnego ogrzewania, próba zasadnicza (pulsacyjna)</t>
    </r>
  </si>
  <si>
    <r>
      <rPr>
        <sz val="8"/>
        <rFont val="Microsoft Sans Serif"/>
        <family val="2"/>
      </rPr>
      <t>Płukanie instalacji w budynkach niemieszkalnych</t>
    </r>
  </si>
  <si>
    <r>
      <rPr>
        <sz val="8"/>
        <rFont val="Microsoft Sans Serif"/>
        <family val="2"/>
      </rPr>
      <t>Otuliny termoizolacyjne z pianki polietylenowej z nacięciem wzdłużnym, grubości 13 mm, rurociąg Dn 15 mm - analogia rurociąg DN 16</t>
    </r>
  </si>
  <si>
    <r>
      <rPr>
        <sz val="8"/>
        <rFont val="Microsoft Sans Serif"/>
        <family val="2"/>
      </rPr>
      <t>Otuliny termoizolacyjne z pianki polietylenowej z nacięciem wzdłużnym, grubości 13 mm, rurociąg Dn  22 mm - analogia rurociąg DN 20</t>
    </r>
  </si>
  <si>
    <r>
      <rPr>
        <sz val="8"/>
        <rFont val="Microsoft Sans Serif"/>
        <family val="2"/>
      </rPr>
      <t>KNR 401/339/1</t>
    </r>
  </si>
  <si>
    <r>
      <rPr>
        <sz val="8"/>
        <rFont val="Microsoft Sans Serif"/>
        <family val="2"/>
      </rPr>
      <t>Wykucie bruzd pionowych w ocianach z cegieł na zaprawie cementowo-wapiennej, głębokość/szerokość 1/4 x 1/2 cegły</t>
    </r>
  </si>
  <si>
    <r>
      <rPr>
        <sz val="8"/>
        <rFont val="Microsoft Sans Serif"/>
        <family val="2"/>
      </rPr>
      <t>KNR 401/333/1</t>
    </r>
  </si>
  <si>
    <r>
      <rPr>
        <sz val="8"/>
        <rFont val="Microsoft Sans Serif"/>
        <family val="2"/>
      </rPr>
      <t xml:space="preserve">Przebicie otworów w ocianach z cegieł, zaprawa wapienna, grubości ścian 1/2
</t>
    </r>
    <r>
      <rPr>
        <sz val="8"/>
        <rFont val="Microsoft Sans Serif"/>
        <family val="2"/>
      </rPr>
      <t>cegły</t>
    </r>
  </si>
  <si>
    <r>
      <rPr>
        <sz val="8"/>
        <rFont val="Microsoft Sans Serif"/>
        <family val="2"/>
      </rPr>
      <t>Doprowadzenie i wlaczenie projektowanego ukladu centralnego ogrzewania do istniejacej instalacji</t>
    </r>
  </si>
  <si>
    <r>
      <rPr>
        <b/>
        <sz val="9"/>
        <rFont val="Arial"/>
        <family val="2"/>
      </rPr>
      <t>Instalacja kanalizacji sanitarnej wewnętrznej</t>
    </r>
  </si>
  <si>
    <r>
      <rPr>
        <sz val="8"/>
        <rFont val="Microsoft Sans Serif"/>
        <family val="2"/>
      </rPr>
      <t>KNR 401/342/3</t>
    </r>
  </si>
  <si>
    <r>
      <rPr>
        <sz val="8"/>
        <rFont val="Microsoft Sans Serif"/>
        <family val="2"/>
      </rPr>
      <t>Wykucie bruzd z przekuciami w ścianach i podłożach</t>
    </r>
  </si>
  <si>
    <r>
      <rPr>
        <sz val="8"/>
        <rFont val="Microsoft Sans Serif"/>
        <family val="2"/>
      </rPr>
      <t>KNNR 4/201/7</t>
    </r>
  </si>
  <si>
    <r>
      <rPr>
        <sz val="8"/>
        <rFont val="Microsoft Sans Serif"/>
        <family val="2"/>
      </rPr>
      <t>Analogia: Przejście przez przegrodę budowlaną dla rurociagu Fi 160 w tuleji ochronnej</t>
    </r>
  </si>
  <si>
    <r>
      <rPr>
        <sz val="8"/>
        <rFont val="Microsoft Sans Serif"/>
        <family val="2"/>
      </rPr>
      <t>KNNR 4/208/1</t>
    </r>
  </si>
  <si>
    <r>
      <rPr>
        <sz val="8"/>
        <rFont val="Microsoft Sans Serif"/>
        <family val="2"/>
      </rPr>
      <t>Rurociągi z PVC kanalizacyjne, na ścianach w budynkach niemieszkalnych, na wcisk, Fi 50 mm</t>
    </r>
  </si>
  <si>
    <r>
      <rPr>
        <sz val="8"/>
        <rFont val="Microsoft Sans Serif"/>
        <family val="2"/>
      </rPr>
      <t>KNNR 4/208/2</t>
    </r>
  </si>
  <si>
    <r>
      <rPr>
        <sz val="8"/>
        <rFont val="Microsoft Sans Serif"/>
        <family val="2"/>
      </rPr>
      <t>Rurociągi z PVC kanalizacyjne w budynkach niemieszkalnych, na wcisk, Fi 75 mm</t>
    </r>
  </si>
  <si>
    <r>
      <rPr>
        <sz val="8"/>
        <rFont val="Microsoft Sans Serif"/>
        <family val="2"/>
      </rPr>
      <t>KNNR 4/208/3</t>
    </r>
  </si>
  <si>
    <r>
      <rPr>
        <sz val="8"/>
        <rFont val="Microsoft Sans Serif"/>
        <family val="2"/>
      </rPr>
      <t xml:space="preserve">Rurociągi z PVC kanalizacyjne w budynkach niemieszkalnych, w wykopie, na
</t>
    </r>
    <r>
      <rPr>
        <sz val="8"/>
        <rFont val="Microsoft Sans Serif"/>
        <family val="2"/>
      </rPr>
      <t>wcisk, Fi 110 mm</t>
    </r>
  </si>
  <si>
    <r>
      <rPr>
        <sz val="8"/>
        <rFont val="Microsoft Sans Serif"/>
        <family val="2"/>
      </rPr>
      <t>KNNR 4/208/4</t>
    </r>
  </si>
  <si>
    <r>
      <rPr>
        <sz val="8"/>
        <rFont val="Microsoft Sans Serif"/>
        <family val="2"/>
      </rPr>
      <t>Rurociągi z PVC kanalizacyjne  w budynkach niemieszkalnych, w wykopie, na wcisk, Fi 160 mm</t>
    </r>
  </si>
  <si>
    <r>
      <rPr>
        <sz val="8"/>
        <rFont val="Microsoft Sans Serif"/>
        <family val="2"/>
      </rPr>
      <t>KNRW 215/127/4</t>
    </r>
  </si>
  <si>
    <r>
      <rPr>
        <sz val="8"/>
        <rFont val="Microsoft Sans Serif"/>
        <family val="2"/>
      </rPr>
      <t>Próba szczelności instalacji wodociągowych z rur z tworzyw sztucznych, w budynkach niemieszkalnych</t>
    </r>
  </si>
  <si>
    <r>
      <rPr>
        <sz val="8"/>
        <rFont val="Microsoft Sans Serif"/>
        <family val="2"/>
      </rPr>
      <t>KNRW 215/211/3</t>
    </r>
  </si>
  <si>
    <r>
      <rPr>
        <sz val="8"/>
        <rFont val="Microsoft Sans Serif"/>
        <family val="2"/>
      </rPr>
      <t>Dodatki za wykonanie podejść odpływowych z PVC, na wcisk, Fi 110 mm</t>
    </r>
  </si>
  <si>
    <r>
      <rPr>
        <sz val="8"/>
        <rFont val="Microsoft Sans Serif"/>
        <family val="2"/>
      </rPr>
      <t>KNRW 215/211/1</t>
    </r>
  </si>
  <si>
    <r>
      <rPr>
        <sz val="8"/>
        <rFont val="Microsoft Sans Serif"/>
        <family val="2"/>
      </rPr>
      <t>Dodatki za wykonanie podejść odpływowych z PVC, na wcisk, Fi 50 mm</t>
    </r>
  </si>
  <si>
    <r>
      <rPr>
        <sz val="8"/>
        <rFont val="Microsoft Sans Serif"/>
        <family val="2"/>
      </rPr>
      <t xml:space="preserve">KNRW
</t>
    </r>
    <r>
      <rPr>
        <sz val="8"/>
        <rFont val="Microsoft Sans Serif"/>
        <family val="2"/>
      </rPr>
      <t>215/207/3</t>
    </r>
  </si>
  <si>
    <r>
      <rPr>
        <sz val="8"/>
        <rFont val="Microsoft Sans Serif"/>
        <family val="2"/>
      </rPr>
      <t xml:space="preserve">Rura kanalizacyjna PVC Fi 110 przeznaczone do odpowietrzen pionoów
</t>
    </r>
    <r>
      <rPr>
        <sz val="8"/>
        <rFont val="Microsoft Sans Serif"/>
        <family val="2"/>
      </rPr>
      <t>kanalizacyjnych z uszczelka wraz z ksztaltkami, uchwytami</t>
    </r>
  </si>
  <si>
    <r>
      <rPr>
        <sz val="8"/>
        <rFont val="Microsoft Sans Serif"/>
        <family val="2"/>
      </rPr>
      <t>KNRW 215/213/5</t>
    </r>
  </si>
  <si>
    <r>
      <rPr>
        <sz val="8"/>
        <rFont val="Microsoft Sans Serif"/>
        <family val="2"/>
      </rPr>
      <t>Rura wywiewna z PVC o połączeniu wciskowym, Fi 110 mm</t>
    </r>
  </si>
  <si>
    <r>
      <rPr>
        <b/>
        <sz val="9"/>
        <rFont val="Arial"/>
        <family val="2"/>
      </rPr>
      <t>Instalacja wentylacji</t>
    </r>
  </si>
  <si>
    <r>
      <rPr>
        <sz val="8"/>
        <rFont val="Microsoft Sans Serif"/>
        <family val="2"/>
      </rPr>
      <t>KNR 401/333/4</t>
    </r>
  </si>
  <si>
    <r>
      <rPr>
        <sz val="8"/>
        <rFont val="Microsoft Sans Serif"/>
        <family val="2"/>
      </rPr>
      <t>Przebicie otworów w ścianach z cegieł, zaprawa wapienna, grubość ścian 2 cegły</t>
    </r>
  </si>
  <si>
    <r>
      <rPr>
        <sz val="8"/>
        <rFont val="Microsoft Sans Serif"/>
        <family val="2"/>
      </rPr>
      <t>KNR 217/114/2 (1)</t>
    </r>
  </si>
  <si>
    <r>
      <rPr>
        <sz val="8"/>
        <rFont val="Microsoft Sans Serif"/>
        <family val="2"/>
      </rPr>
      <t>Przewody wentylacyjne z blachy stalowej, kołowe, Fi do 200 mm, ocynkowane R = 0,955   M = 1,000   S = 1,000</t>
    </r>
  </si>
  <si>
    <r>
      <rPr>
        <sz val="8"/>
        <rFont val="Microsoft Sans Serif"/>
        <family val="2"/>
      </rPr>
      <t>KNR 217/138/1 (1)</t>
    </r>
  </si>
  <si>
    <r>
      <rPr>
        <sz val="8"/>
        <rFont val="Microsoft Sans Serif"/>
        <family val="2"/>
      </rPr>
      <t xml:space="preserve">Kratki wentylacyjne do przewodów stalowych i aluminiowych, o obwodach do 800 mm, typ A
</t>
    </r>
    <r>
      <rPr>
        <sz val="8"/>
        <rFont val="Microsoft Sans Serif"/>
        <family val="2"/>
      </rPr>
      <t>R = 0,955   M = 1,000   S = 1,000</t>
    </r>
  </si>
  <si>
    <r>
      <rPr>
        <sz val="8"/>
        <rFont val="Microsoft Sans Serif"/>
        <family val="2"/>
      </rPr>
      <t>KNR 217/140/1</t>
    </r>
  </si>
  <si>
    <r>
      <rPr>
        <sz val="8"/>
        <rFont val="Microsoft Sans Serif"/>
        <family val="2"/>
      </rPr>
      <t>Nawietrzak scienny okragly z anemostatem, srednica 150 mm R = 0,955   M = 1,000   S = 1,000</t>
    </r>
  </si>
  <si>
    <r>
      <rPr>
        <sz val="8"/>
        <rFont val="Microsoft Sans Serif"/>
        <family val="2"/>
      </rPr>
      <t>KNR 217/201/1</t>
    </r>
  </si>
  <si>
    <r>
      <rPr>
        <sz val="8"/>
        <rFont val="Microsoft Sans Serif"/>
        <family val="2"/>
      </rPr>
      <t xml:space="preserve">Wentylatory ścienne
</t>
    </r>
    <r>
      <rPr>
        <sz val="8"/>
        <rFont val="Microsoft Sans Serif"/>
        <family val="2"/>
      </rPr>
      <t>R = 0,955   M = 1,000   S = 1,000</t>
    </r>
  </si>
  <si>
    <r>
      <rPr>
        <sz val="8"/>
        <rFont val="Microsoft Sans Serif"/>
        <family val="2"/>
      </rPr>
      <t>Doprowadzenie zasilania do wszytkich nawietrzaków</t>
    </r>
  </si>
  <si>
    <r>
      <rPr>
        <sz val="8"/>
        <rFont val="Microsoft Sans Serif"/>
        <family val="2"/>
      </rPr>
      <t>1</t>
    </r>
  </si>
  <si>
    <r>
      <rPr>
        <sz val="8"/>
        <rFont val="Microsoft Sans Serif"/>
        <family val="2"/>
      </rPr>
      <t>Rozdział</t>
    </r>
  </si>
  <si>
    <r>
      <rPr>
        <b/>
        <sz val="9.5"/>
        <rFont val="Arial"/>
        <family val="2"/>
      </rPr>
      <t>Zasilanie</t>
    </r>
  </si>
  <si>
    <r>
      <rPr>
        <sz val="8"/>
        <rFont val="Microsoft Sans Serif"/>
        <family val="2"/>
      </rPr>
      <t>KNNR 5/407/4</t>
    </r>
  </si>
  <si>
    <r>
      <rPr>
        <sz val="8"/>
        <rFont val="Microsoft Sans Serif"/>
        <family val="2"/>
      </rPr>
      <t>Rozłącznik lub wyłącznik przeciwporażeniowy 3 (4)-biegunowy w rozdzielnicach Rozłącznik bezpiecznikowy 32A w obudowie S4</t>
    </r>
  </si>
  <si>
    <r>
      <rPr>
        <sz val="8"/>
        <rFont val="Microsoft Sans Serif"/>
        <family val="2"/>
      </rPr>
      <t>szt.</t>
    </r>
  </si>
  <si>
    <r>
      <rPr>
        <sz val="8"/>
        <rFont val="Microsoft Sans Serif"/>
        <family val="2"/>
      </rPr>
      <t>2</t>
    </r>
  </si>
  <si>
    <r>
      <rPr>
        <sz val="8"/>
        <rFont val="Microsoft Sans Serif"/>
        <family val="2"/>
      </rPr>
      <t>KNNR 5/110/4</t>
    </r>
  </si>
  <si>
    <r>
      <rPr>
        <sz val="8"/>
        <rFont val="Microsoft Sans Serif"/>
        <family val="2"/>
      </rPr>
      <t xml:space="preserve">Listwy elektroinstalacyjne z PCW (naścienne, przypodłogowe i ścienne) przykręcane do cegły
</t>
    </r>
    <r>
      <rPr>
        <sz val="8"/>
        <rFont val="Microsoft Sans Serif"/>
        <family val="2"/>
      </rPr>
      <t>Kanał elektroinstalalacyjny DLPC 200x50</t>
    </r>
  </si>
  <si>
    <r>
      <rPr>
        <sz val="8"/>
        <rFont val="Microsoft Sans Serif"/>
        <family val="2"/>
      </rPr>
      <t>3</t>
    </r>
  </si>
  <si>
    <r>
      <rPr>
        <sz val="8"/>
        <rFont val="Microsoft Sans Serif"/>
        <family val="2"/>
      </rPr>
      <t>KNNR 5/716/2</t>
    </r>
  </si>
  <si>
    <r>
      <rPr>
        <sz val="8"/>
        <rFont val="Microsoft Sans Serif"/>
        <family val="2"/>
      </rPr>
      <t>Układanie kabli o masie do 1.0 kg/m w korytach i kanałach elektroinstalacyjnych Kabel N2XH-J 0,61kV 5x25 RM mm2, ELPAR</t>
    </r>
  </si>
  <si>
    <r>
      <rPr>
        <sz val="8"/>
        <rFont val="Microsoft Sans Serif"/>
        <family val="2"/>
      </rPr>
      <t>4</t>
    </r>
  </si>
  <si>
    <r>
      <rPr>
        <sz val="8"/>
        <rFont val="Microsoft Sans Serif"/>
        <family val="2"/>
      </rPr>
      <t>KNNR 5/726/10</t>
    </r>
  </si>
  <si>
    <r>
      <rPr>
        <sz val="8"/>
        <rFont val="Microsoft Sans Serif"/>
        <family val="2"/>
      </rPr>
      <t>Zarobienie na sucho końca kabla 5-żyłowego o przekroju żył do 50 mm2 na napięcie do 1 kV o izolacji i powłoce z tworzyw sztucznych</t>
    </r>
  </si>
  <si>
    <r>
      <rPr>
        <sz val="8"/>
        <rFont val="Microsoft Sans Serif"/>
        <family val="2"/>
      </rPr>
      <t>5</t>
    </r>
  </si>
  <si>
    <r>
      <rPr>
        <sz val="8"/>
        <rFont val="Microsoft Sans Serif"/>
        <family val="2"/>
      </rPr>
      <t>KNNR 5/1302/3</t>
    </r>
  </si>
  <si>
    <r>
      <rPr>
        <sz val="8"/>
        <rFont val="Microsoft Sans Serif"/>
        <family val="2"/>
      </rPr>
      <t>Badanie linii kablowej nn - kabel 4-żyłowy</t>
    </r>
  </si>
  <si>
    <r>
      <rPr>
        <sz val="8"/>
        <rFont val="Microsoft Sans Serif"/>
        <family val="2"/>
      </rPr>
      <t>odc.</t>
    </r>
  </si>
  <si>
    <r>
      <rPr>
        <b/>
        <sz val="9.5"/>
        <rFont val="Arial"/>
        <family val="2"/>
      </rPr>
      <t>Układanie przewodów instalacyjnych</t>
    </r>
  </si>
  <si>
    <r>
      <rPr>
        <sz val="8"/>
        <rFont val="Microsoft Sans Serif"/>
        <family val="2"/>
      </rPr>
      <t>6</t>
    </r>
  </si>
  <si>
    <r>
      <rPr>
        <sz val="8"/>
        <rFont val="Microsoft Sans Serif"/>
        <family val="2"/>
      </rPr>
      <t>KNNR 5/1209/11</t>
    </r>
  </si>
  <si>
    <r>
      <rPr>
        <sz val="8"/>
        <rFont val="Microsoft Sans Serif"/>
        <family val="2"/>
      </rPr>
      <t>Przebijanie otworów śr. 60 mm o długości do 30 cm w ścianach lub stropach z betonu</t>
    </r>
  </si>
  <si>
    <r>
      <rPr>
        <sz val="8"/>
        <rFont val="Microsoft Sans Serif"/>
        <family val="2"/>
      </rPr>
      <t>otw.</t>
    </r>
  </si>
  <si>
    <r>
      <rPr>
        <sz val="8"/>
        <rFont val="Microsoft Sans Serif"/>
        <family val="2"/>
      </rPr>
      <t>KNNR 5/1207/1</t>
    </r>
  </si>
  <si>
    <r>
      <rPr>
        <sz val="8"/>
        <rFont val="Microsoft Sans Serif"/>
        <family val="2"/>
      </rPr>
      <t>Wykucie bruzd dla przewodów wtynkowych w cegle</t>
    </r>
  </si>
  <si>
    <r>
      <rPr>
        <sz val="8"/>
        <rFont val="Microsoft Sans Serif"/>
        <family val="2"/>
      </rPr>
      <t>KNNR 5/205/1</t>
    </r>
  </si>
  <si>
    <r>
      <rPr>
        <sz val="8"/>
        <rFont val="Microsoft Sans Serif"/>
        <family val="2"/>
      </rPr>
      <t>KNNR 5/1208/1</t>
    </r>
  </si>
  <si>
    <r>
      <rPr>
        <sz val="8"/>
        <rFont val="Microsoft Sans Serif"/>
        <family val="2"/>
      </rPr>
      <t>Zaprawianie bruzd o szerokości do 25 mm</t>
    </r>
  </si>
  <si>
    <r>
      <rPr>
        <b/>
        <sz val="9.5"/>
        <rFont val="Arial"/>
        <family val="2"/>
      </rPr>
      <t>Montaż opraw oświetleniowych</t>
    </r>
  </si>
  <si>
    <r>
      <rPr>
        <sz val="8"/>
        <rFont val="Microsoft Sans Serif"/>
        <family val="2"/>
      </rPr>
      <t>KNNR 5/301/2</t>
    </r>
  </si>
  <si>
    <r>
      <rPr>
        <sz val="8"/>
        <rFont val="Microsoft Sans Serif"/>
        <family val="2"/>
      </rPr>
      <t xml:space="preserve">Przygotowanie podłoża pod osprzęt instalacyjny mocowany przez przykręcenie do kołków plastykowych osadzonych w podłożu ceglanym
</t>
    </r>
    <r>
      <rPr>
        <sz val="8"/>
        <rFont val="Microsoft Sans Serif"/>
        <family val="2"/>
      </rPr>
      <t>Krotność=2,00</t>
    </r>
  </si>
  <si>
    <r>
      <rPr>
        <sz val="8"/>
        <rFont val="Microsoft Sans Serif"/>
        <family val="2"/>
      </rPr>
      <t>KNNR 5/504/2</t>
    </r>
  </si>
  <si>
    <r>
      <rPr>
        <sz val="8"/>
        <rFont val="Microsoft Sans Serif"/>
        <family val="2"/>
      </rPr>
      <t>kpl.</t>
    </r>
  </si>
  <si>
    <r>
      <rPr>
        <sz val="8"/>
        <rFont val="Microsoft Sans Serif"/>
        <family val="2"/>
      </rPr>
      <t>KNNR 5/511/6</t>
    </r>
  </si>
  <si>
    <r>
      <rPr>
        <b/>
        <sz val="9.5"/>
        <rFont val="Arial"/>
        <family val="2"/>
      </rPr>
      <t>Montaż osprzętu instalacyjnego</t>
    </r>
  </si>
  <si>
    <r>
      <rPr>
        <sz val="8"/>
        <rFont val="Microsoft Sans Serif"/>
        <family val="2"/>
      </rPr>
      <t>KNNR 5/306/2</t>
    </r>
  </si>
  <si>
    <r>
      <rPr>
        <sz val="8"/>
        <rFont val="Microsoft Sans Serif"/>
        <family val="2"/>
      </rPr>
      <t>Łączniki i przyciski jednobiegunowe podtynkowe w puszce instalacyjnej</t>
    </r>
  </si>
  <si>
    <r>
      <rPr>
        <sz val="8"/>
        <rFont val="Microsoft Sans Serif"/>
        <family val="2"/>
      </rPr>
      <t>KNNR 5/306/4</t>
    </r>
  </si>
  <si>
    <r>
      <rPr>
        <sz val="8"/>
        <rFont val="Microsoft Sans Serif"/>
        <family val="2"/>
      </rPr>
      <t>Łączniki schodowe podtynkowe w puszce instalacyjnej</t>
    </r>
  </si>
  <si>
    <r>
      <rPr>
        <sz val="8"/>
        <rFont val="Microsoft Sans Serif"/>
        <family val="2"/>
      </rPr>
      <t>KNR AL-01 0201-01</t>
    </r>
  </si>
  <si>
    <r>
      <rPr>
        <sz val="8"/>
        <rFont val="Microsoft Sans Serif"/>
        <family val="2"/>
      </rPr>
      <t>Montaż czujki ruchu- pasywna podczerwieni czujnik ruchu</t>
    </r>
  </si>
  <si>
    <r>
      <rPr>
        <sz val="8"/>
        <rFont val="Microsoft Sans Serif"/>
        <family val="2"/>
      </rPr>
      <t>KNNR 5/308/3</t>
    </r>
  </si>
  <si>
    <r>
      <rPr>
        <sz val="8"/>
        <rFont val="Microsoft Sans Serif"/>
        <family val="2"/>
      </rPr>
      <t xml:space="preserve">Gniazda instalacyjne wtyczkowe ze stykiem ochronnym podtynkowe
</t>
    </r>
    <r>
      <rPr>
        <sz val="8"/>
        <rFont val="Microsoft Sans Serif"/>
        <family val="2"/>
      </rPr>
      <t xml:space="preserve">2-biegunowe przelotowe podwójne o obciążalności do 10 A i przekroju przewodów do 2.5 mm2
</t>
    </r>
    <r>
      <rPr>
        <sz val="8"/>
        <rFont val="Microsoft Sans Serif"/>
        <family val="2"/>
      </rPr>
      <t>Gniazdo wtyczkowe 2x 2P p/t IP-20, A, 16A/250 V</t>
    </r>
  </si>
  <si>
    <r>
      <rPr>
        <sz val="8"/>
        <rFont val="Microsoft Sans Serif"/>
        <family val="2"/>
      </rPr>
      <t>KNNR 5/301/11</t>
    </r>
  </si>
  <si>
    <r>
      <rPr>
        <sz val="8"/>
        <rFont val="Microsoft Sans Serif"/>
        <family val="2"/>
      </rPr>
      <t>Przygotowanie podłoża pod osprzęt instalacyjny mocowany na zaprawie cementowej lub gipsowej - wykonanie ślepych otworów w podłożu ceglanym</t>
    </r>
  </si>
  <si>
    <r>
      <rPr>
        <sz val="8"/>
        <rFont val="Microsoft Sans Serif"/>
        <family val="2"/>
      </rPr>
      <t>KNNR 5/302/5</t>
    </r>
  </si>
  <si>
    <r>
      <rPr>
        <sz val="8"/>
        <rFont val="Microsoft Sans Serif"/>
        <family val="2"/>
      </rPr>
      <t>Puszki instalacyjne podtynkowe o śr.do 80 mm o 3 wylotach - puszka 80</t>
    </r>
  </si>
  <si>
    <r>
      <rPr>
        <sz val="8"/>
        <rFont val="Microsoft Sans Serif"/>
        <family val="2"/>
      </rPr>
      <t>KNNR 5/1301/1</t>
    </r>
  </si>
  <si>
    <r>
      <rPr>
        <sz val="8"/>
        <rFont val="Microsoft Sans Serif"/>
        <family val="2"/>
      </rPr>
      <t>Sprawdzenie i pomiar 1-fazowego obwodu elektrycznego niskiego napięcia</t>
    </r>
  </si>
  <si>
    <r>
      <rPr>
        <sz val="8"/>
        <rFont val="Microsoft Sans Serif"/>
        <family val="2"/>
      </rPr>
      <t>pomiar</t>
    </r>
  </si>
  <si>
    <r>
      <rPr>
        <sz val="8"/>
        <rFont val="Microsoft Sans Serif"/>
        <family val="2"/>
      </rPr>
      <t>KNNR 5/1301/2</t>
    </r>
  </si>
  <si>
    <r>
      <rPr>
        <sz val="8"/>
        <rFont val="Microsoft Sans Serif"/>
        <family val="2"/>
      </rPr>
      <t>Sprawdzenie i pomiar 3-fazowego obwodu elektrycznego niskiego napięcia</t>
    </r>
  </si>
  <si>
    <r>
      <rPr>
        <sz val="8"/>
        <rFont val="Microsoft Sans Serif"/>
        <family val="2"/>
      </rPr>
      <t>KNNR 5/1305/1</t>
    </r>
  </si>
  <si>
    <r>
      <rPr>
        <sz val="8"/>
        <rFont val="Microsoft Sans Serif"/>
        <family val="2"/>
      </rPr>
      <t>Sprawdzenie samoczynnego wyłączania zasilania (pierwsza próba)</t>
    </r>
  </si>
  <si>
    <r>
      <rPr>
        <sz val="8"/>
        <rFont val="Microsoft Sans Serif"/>
        <family val="2"/>
      </rPr>
      <t>prób.</t>
    </r>
  </si>
  <si>
    <r>
      <rPr>
        <sz val="8"/>
        <rFont val="Microsoft Sans Serif"/>
        <family val="2"/>
      </rPr>
      <t>KNNR 5/1305/2</t>
    </r>
  </si>
  <si>
    <r>
      <rPr>
        <sz val="8"/>
        <rFont val="Microsoft Sans Serif"/>
        <family val="2"/>
      </rPr>
      <t>Sprawdzenie samoczynnego wyłączania zasilania (następna próba)</t>
    </r>
  </si>
  <si>
    <r>
      <rPr>
        <sz val="8"/>
        <rFont val="Microsoft Sans Serif"/>
        <family val="2"/>
      </rPr>
      <t>KNNR 5/1304/5</t>
    </r>
  </si>
  <si>
    <r>
      <rPr>
        <sz val="8"/>
        <rFont val="Microsoft Sans Serif"/>
        <family val="2"/>
      </rPr>
      <t>Badania i pomiary instalacji skuteczności zerowania (pierwszy pomiar)</t>
    </r>
  </si>
  <si>
    <r>
      <rPr>
        <sz val="8"/>
        <rFont val="Microsoft Sans Serif"/>
        <family val="2"/>
      </rPr>
      <t>KNNR 5/1304/6</t>
    </r>
  </si>
  <si>
    <r>
      <rPr>
        <sz val="8"/>
        <rFont val="Microsoft Sans Serif"/>
        <family val="2"/>
      </rPr>
      <t>Badania i pomiary instalacji skuteczności zerowania (każdy następny pomiar)</t>
    </r>
  </si>
  <si>
    <r>
      <rPr>
        <sz val="8"/>
        <rFont val="Microsoft Sans Serif"/>
        <family val="2"/>
      </rPr>
      <t>KNNRW 9/1201/2</t>
    </r>
  </si>
  <si>
    <r>
      <rPr>
        <sz val="8"/>
        <rFont val="Microsoft Sans Serif"/>
        <family val="2"/>
      </rPr>
      <t>Pomiar natężenia oświetlenia wnętrz na wyznaczonych punktach pomiarowych płaszczyzny roboczej - pomiar pierwszy</t>
    </r>
  </si>
  <si>
    <r>
      <rPr>
        <sz val="8"/>
        <rFont val="Microsoft Sans Serif"/>
        <family val="2"/>
      </rPr>
      <t>punkt</t>
    </r>
  </si>
  <si>
    <r>
      <rPr>
        <sz val="8"/>
        <rFont val="Microsoft Sans Serif"/>
        <family val="2"/>
      </rPr>
      <t>KNNRW 9/1201/3</t>
    </r>
  </si>
  <si>
    <r>
      <rPr>
        <sz val="8"/>
        <rFont val="Microsoft Sans Serif"/>
        <family val="2"/>
      </rPr>
      <t>Pomiar natężenia oświetlenia wnętrz na wyznaczonych punktach pomiarowych płaszczyzny roboczej - każdy następny pomiar w pomieszczeniu</t>
    </r>
  </si>
  <si>
    <r>
      <rPr>
        <b/>
        <sz val="9.5"/>
        <rFont val="Arial"/>
        <family val="2"/>
      </rPr>
      <t>Rozdzielnie i talice</t>
    </r>
  </si>
  <si>
    <r>
      <rPr>
        <sz val="8"/>
        <rFont val="Microsoft Sans Serif"/>
        <family val="2"/>
      </rPr>
      <t>KNNR 5/404/3</t>
    </r>
  </si>
  <si>
    <r>
      <rPr>
        <sz val="8"/>
        <rFont val="Microsoft Sans Serif"/>
        <family val="2"/>
      </rPr>
      <t>Tablice rozdzielcze o masie do 30 kg</t>
    </r>
  </si>
  <si>
    <t>CZĘŚĆ ELEKRYCZNA</t>
  </si>
  <si>
    <t>CZĘŚĆ SANITARNA</t>
  </si>
  <si>
    <t>CZĘŚĆ KONSTRUKCJNO-BUDOWLANA</t>
  </si>
  <si>
    <t>Razem zasilanie</t>
  </si>
  <si>
    <t>Razem układanie przewodów instalacyjnych</t>
  </si>
  <si>
    <t>Razem montaż opraw oświetleniowych</t>
  </si>
  <si>
    <t>Razem montaż osprzętu instalacyjnego</t>
  </si>
  <si>
    <t>Badania i pomiary</t>
  </si>
  <si>
    <t>Razem badania i pomiary</t>
  </si>
  <si>
    <t>Razem rozdzielnie i tablice</t>
  </si>
  <si>
    <t>Nr</t>
  </si>
  <si>
    <t>Podstawa</t>
  </si>
  <si>
    <t>Opis robót</t>
  </si>
  <si>
    <t>Jm</t>
  </si>
  <si>
    <t>Ilość</t>
  </si>
  <si>
    <t>Cena jedn.</t>
  </si>
  <si>
    <t>Wartość</t>
  </si>
  <si>
    <t>Razem fundamenty</t>
  </si>
  <si>
    <t>Razem warstwy podposadzkowe</t>
  </si>
  <si>
    <t>Razem ściany parteru</t>
  </si>
  <si>
    <t>Razem dach</t>
  </si>
  <si>
    <t>Razem stolarka okienna i drzwiowa</t>
  </si>
  <si>
    <t>Razem roboty wewnętrzne wykończeniowe</t>
  </si>
  <si>
    <t>Razem elewacja</t>
  </si>
  <si>
    <t>Razem projektowane dojścia i dojazdy</t>
  </si>
  <si>
    <t>Razem pozostałe roboty</t>
  </si>
  <si>
    <t>Razem instalacja wody ciepłej</t>
  </si>
  <si>
    <t>Razem instalacja wody zimnej</t>
  </si>
  <si>
    <t>Razem zestawienie zaworów i armatury instalacji wodociągowej</t>
  </si>
  <si>
    <t>Razem zestawienie punktów czerpalnych</t>
  </si>
  <si>
    <t>Razem instalacja odzysku wody deszczowej</t>
  </si>
  <si>
    <t>Razem instalacja centralnego ogrzewania</t>
  </si>
  <si>
    <t>Razem instalacja kanalizacji sanitarnej wewnętrznej</t>
  </si>
  <si>
    <t>Razem instalacja wentylacji</t>
  </si>
  <si>
    <t>RAZEM NETTO:</t>
  </si>
  <si>
    <t>VAT:</t>
  </si>
  <si>
    <t>RAZEM BRUTTO:</t>
  </si>
  <si>
    <t>ROZBUDOWA BUDYNKU BARU O ZAPLECZE GASTRONOMICZNE</t>
  </si>
  <si>
    <t>KOMPONENT INWESTYCYJNY</t>
  </si>
  <si>
    <t>m</t>
  </si>
  <si>
    <t>Montaż rurociągów kolektorów słonecznych</t>
  </si>
  <si>
    <t>Element</t>
  </si>
  <si>
    <t>Montaż kolektorów słonecznych</t>
  </si>
  <si>
    <t>KOMPONENT INWESTYCYJNY - DZIAŁANIA W ZAKRESIE ZIELONEJ TRANSFORMACJI</t>
  </si>
  <si>
    <t>KNR INSTAL 15/202/5</t>
  </si>
  <si>
    <t>KNRW 215/108/5</t>
  </si>
  <si>
    <t>KNRW 215/108/2</t>
  </si>
  <si>
    <t>KNNRS 4/513/2 (1)</t>
  </si>
  <si>
    <t>Analiza
indywidualna</t>
  </si>
  <si>
    <t>Montaż armatury kolektorów słonecznych</t>
  </si>
  <si>
    <t>KNR INSTAL 215/311/3</t>
  </si>
  <si>
    <t>KNRW 215/526/2 (1)</t>
  </si>
  <si>
    <t>KNR 31/208/2 (1)</t>
  </si>
  <si>
    <t>KNRW 215/131/5 (2)</t>
  </si>
  <si>
    <t>KNNRS 4/523/3</t>
  </si>
  <si>
    <t>KNNRS 4/523/1 (3)</t>
  </si>
  <si>
    <t>KNRW 215/411/3 (5)</t>
  </si>
  <si>
    <t>KNR 31/210/3 (2)</t>
  </si>
  <si>
    <t>KNR 31/210/2 (2)</t>
  </si>
  <si>
    <t>Próby szczelności</t>
  </si>
  <si>
    <t>KNNR 4/128/2</t>
  </si>
  <si>
    <t>KNNR 4/406/2 (2)</t>
  </si>
  <si>
    <t>KNNR 4/406/2 (1)</t>
  </si>
  <si>
    <t>KNR 34/101/19</t>
  </si>
  <si>
    <t>KNR 34/101/18</t>
  </si>
  <si>
    <t>KNR 34/101/11</t>
  </si>
  <si>
    <t>Rurociągi instalacji solarnej, gazowe miedziane twarde lutowane, na ścianach w budynkach niemieszkalnych, lutowanie twarde, Fi˙22,0/1,0˙mm</t>
  </si>
  <si>
    <t>Montaż rurociągów stalowych ocynkowanych o połączeniach gwintowanych, w kotłowniach i węzłach cieplnych, rura DN˙40</t>
  </si>
  <si>
    <t>Montaż rurociągów stalowych ocynkowanych o połączeniach gwintowanych, w kotłowniach i węzłach cieplnych, rura DN˙20</t>
  </si>
  <si>
    <t>Rurociągi stalowe, o połączeniach spawanych w kotłowniach i węzłach cieplnych, rura DN˙25</t>
  </si>
  <si>
    <t>Razem montaż rurociągów kolektorów słonecznych</t>
  </si>
  <si>
    <t>Razem montaż kolektorów słonecznych</t>
  </si>
  <si>
    <t>Montaż kolektorów słonecznych nad połacią dachu - zestaw 2 paneli</t>
  </si>
  <si>
    <t>Montaż kolektorów słonecznych nad połacią dachu - zestaw 3 paneli</t>
  </si>
  <si>
    <t>Montaż systemu połączeniowego dla 5 kolektorów słonecznych - złączki kompensacyjne (2*5)</t>
  </si>
  <si>
    <t>kpl</t>
  </si>
  <si>
    <t>Montaż skrzynki sterowniczo - sygnalizacyjne, regulator solarny</t>
  </si>
  <si>
    <t>Montaż zbiornika c.w.u. 1500˙dm3, szarego</t>
  </si>
  <si>
    <t>Montaż grupy pompowej dwudrogowej typu 25/6; 8-28l/min</t>
  </si>
  <si>
    <t>Montaż naczynia wzbiorczego, solarnego 80 l, czerwonego</t>
  </si>
  <si>
    <t xml:space="preserve">Montaż naczynia schładzającego o pojemności 6 do 5000 l przy maksymalnym ciśnieniu pracy 10 bar, 500 do 5000 l przy maksymalnym ciśnieniu pracy 6 bar </t>
  </si>
  <si>
    <t>Montaż naczynia wzbiorczego c.w.u. 33 l, niebieskiego</t>
  </si>
  <si>
    <t>Montaż zaworów bezpieczeństwa do c.w.u. 0,6˙MPa, GW 1''</t>
  </si>
  <si>
    <t>Montaż zaworu termostatycznego, mieszającego DN 20</t>
  </si>
  <si>
    <t>Montaż zaworu antyskażeniowego EA DN40</t>
  </si>
  <si>
    <t>Montaż zaworu ręcznego regulacji przepływu do c.o. DN 25</t>
  </si>
  <si>
    <t>Montaż zaworu kulowego, gwintowanego do wody użytkowej DN40</t>
  </si>
  <si>
    <t>Montaż zaworu kulowego, gwintowanego do wody użytkowej DN20</t>
  </si>
  <si>
    <t>Montaż zaworu zwrotnego do wody DN˙25</t>
  </si>
  <si>
    <t>Montaż zaworu odcinającego do c.o., DN˙25</t>
  </si>
  <si>
    <t>Montaż zaworu spustowego DN˙20</t>
  </si>
  <si>
    <t>Montaż pompy cyrkulacyjnej typu 25-40N 25W</t>
  </si>
  <si>
    <t>Razem montaż armatury kolektorów słonecznych</t>
  </si>
  <si>
    <t>Razem próby szczelności</t>
  </si>
  <si>
    <t>szt</t>
  </si>
  <si>
    <t>Płukanie instalacji , w budynkach niemieszkalnych</t>
  </si>
  <si>
    <t>Próby szczelności instalacji centralnego ogrzewania, w budynkach niemieszkalnych, rura stalowa</t>
  </si>
  <si>
    <t>Próby szczelności instalacji centralnego ogrzewania, w budynkach niemieszkalnych, rura miedziana</t>
  </si>
  <si>
    <t>Izolacja rurociągów solarnych otulinami z kauczuku etylenowo-propylenowego (EPDM), rurociąg Fi22</t>
  </si>
  <si>
    <t>Izolacja rurociągów wodociągowych otulinami z pianki polietylenowej, izolacja grubości 20˙mm, dla rurociągu DN40</t>
  </si>
  <si>
    <t>Izolacja rurociągów wodociągowych otulinami z pianki polietylenowej, izolacja grubości 20˙mm, dla rurociągu DN20</t>
  </si>
  <si>
    <t>Izolacja rurociągów wodociągowych otulinami z pianki polietylenowej, izolacja grubości 30˙mm, dla rurociągu DN25</t>
  </si>
  <si>
    <t>Izolacje rurociągów</t>
  </si>
  <si>
    <t>Razem izolacje rurociągów</t>
  </si>
  <si>
    <t>ŁĄCZNA WARTOŚĆ PROJEKTU:</t>
  </si>
  <si>
    <t>DOSTAWA I MONTAŻ INSTALACJI SOLARNEJ</t>
  </si>
  <si>
    <t>Koryta wykonywane na całej szerokości jezdni i chodników, mechanicznie, grunt kategorii I-IV, dodatek za każde dalsze 5 cm głębokości
Krotność=2</t>
  </si>
  <si>
    <t>Podbudowy z kruszyw, pospółka, warstwa dolna, grubość warstwy po zagęszczeniu 10 cm</t>
  </si>
  <si>
    <t>Projektowane dojścia i opaska wokół budynku</t>
  </si>
  <si>
    <t>Ściany żelbetowe, dodatek za każdy 1 cm różnicy grubości, beton podawany pompą
- C20/25
Krotność=25,000</t>
  </si>
  <si>
    <t>Izolacje cieplne i przeciwdźwiękowe z płyt styropianowych, izolacje poziome na
wierzchu konstrukcji, na sucho, 1 warstwa gr. 8cm, EPS 100-038</t>
  </si>
  <si>
    <t>Warstwy wyrównawcze pod posadzki, dodatek lub potrącenie za zmianę grubości o 10 mm
Krotność=5</t>
  </si>
  <si>
    <t>Elementy konstrukcyjne parteru</t>
  </si>
  <si>
    <t>Razem elementy konstrukcyjne parteru</t>
  </si>
  <si>
    <t>ANALOGIA - podbicie okapu dachu blachą (ruszt podbitki należy ująć w cenie podbicia okapu)</t>
  </si>
  <si>
    <t>Pokrycie dachów o nachyleniu połaci do 85% blachą powlekaną trapezową na łatach, dachy ponad 100 m2 - T35 gr. 0,5mm RAL 8004 - kolor ceglasty</t>
  </si>
  <si>
    <t>Drzwi stalowe pełne gr. 72 mm z szybą wraz z ościeżnicą i samozamykaczem</t>
  </si>
  <si>
    <t>Skrzydła drzwiowe płytowe wewnętrzne, wewnątrzlokalowe, fabrycznie wykończone, 1-dzielne pełne, ponad 1.6 m2</t>
  </si>
  <si>
    <t>Ościeżnice regulowane do drzwi wewnętrznych</t>
  </si>
  <si>
    <t>Okna i drzwi balkonowe z kształtowników z wysokoudarowego PVC, okna, powierzchnia 0.6-1.0 m2, kotwy elastyczne - kolor biały</t>
  </si>
  <si>
    <t>Posadzki 1- i 2-barwne z płytek terakotowych na zaprawie klejowej - Analogia</t>
  </si>
  <si>
    <t>Licowanie ścian o powierzchni ponad 5 m2 płytkami glazurowanymi na zaprawie klejowej "Atlas", płytki 30x30 cm - przyjęto 60% powierzchni ścian</t>
  </si>
  <si>
    <t>Gładzie gipsowe 1-warstwowe na ścianach w pomieszczeniach o powierzchni podłogi ponad 5 m2, (grubość 3 mm) na tynku - przyjęto 40% powierzchni ścian
Krotność =2</t>
  </si>
  <si>
    <t>Ocieplenie ścian budynków płytami styropianowymi EPS 038 gr. 12 cm- wraz z przygotowaniem podłoża i ręczne wykonanie wyprawy elewacyjnej cienkowarstwowej silikatowo-silikonowej</t>
  </si>
  <si>
    <t>Ocieplenie ścian budynków płytami styropianowymi EPS 038 gr.5 cm - wraz z przygotowaniem podłoża i ręczne wykonanie wyprawy elewacyjnej cienkowarstwowej silikatowo-silikonowej, ościeża szerokości do 30 cm, z cegły</t>
  </si>
  <si>
    <t>Wyprawa elewacyjna cienkowarstwowa z tynku silikatowo-silikonowego wykonana ręcznie na uprzednio przygotowanym podłożu, dodatek za pasy o innej barwie</t>
  </si>
  <si>
    <t>Rozdział</t>
  </si>
  <si>
    <t>Rura wielowarstwowa PE-RT/AL/PE-RT, 20 x 3,4</t>
  </si>
  <si>
    <t>Osadzenie tuleji ochronnych przy przejściach przez przegrody budowlane dla rurociągów 16-63 mm</t>
  </si>
  <si>
    <t>1</t>
  </si>
  <si>
    <t xml:space="preserve">Zawory grzejnikowe termostatyczne  Dn 15 mm </t>
  </si>
  <si>
    <t>Dostawa i montaż wyciągu kuchennego ze stali nierdzewnej o wym. 1800x1000 mm, wyd. min. 700m3/h wraz z oświetleniem</t>
  </si>
  <si>
    <t>Przewody kabelkowe o łącznym przekroju żył do 7.5 mm2 układane p.t. w gotowych bruzdach w podłożu innym niż betonowe - YDY 3x2,5</t>
  </si>
  <si>
    <t>Oprawy świetlówkowe ledowe</t>
  </si>
  <si>
    <t>Oprawy oświetleniowe do pomieszczeń produkcyjnych pyłoszczelne w obudowie z tworzyw sztucznych</t>
  </si>
  <si>
    <t>Izolacje przeciwwilgociowe i przeciwwodne z folii polietylenowej szerokiej, izolacja pozioma podposadzkowa</t>
  </si>
  <si>
    <t>Dostawa i montaż kompletnego, ozdobnego zbiornika nadziemnego zamontowanego bezpośrednio do rury spustowej o poj. min. 300 l</t>
  </si>
  <si>
    <t>Zestawienie punktów czerpalnych i wyposażenia</t>
  </si>
  <si>
    <t>Kalkulacja indywidualna</t>
  </si>
  <si>
    <t>Dostawa i montaż zmywarko-wyparzarki gastronomicznej typu inox uniwersalna</t>
  </si>
  <si>
    <t>Dostawa i montaz taboretu gazowego o min. mocy 7,5 kW na kółkach</t>
  </si>
  <si>
    <t>Dostawa i montaż stołu ze zlewozmywakiem typu inox, półka, 2-komorowy, o wym. 1200x700x850mm jako przykład podaje się Stalgast lub równoważny</t>
  </si>
  <si>
    <t>Dostawa i montaż zlewozmywaka gastronomicznego 100 cm typu basen z rantem, półka regulowana, min. 90 litrów jako przykład YSA-S-100 lub równoważny</t>
  </si>
  <si>
    <t>Dostawa i montaż kuchni gazowej 5-palnikowej typu inox, piekarnik elektryczny, jako przykład podaje się Ravanson KWGE-K90 lub równoważna</t>
  </si>
  <si>
    <t>Dostawa i montaż stołu roboczego typu inox z szufladami o wym. 1500x700x850xmm, jako przykład podaje się Stalgast lub równoważny</t>
  </si>
  <si>
    <t>Dostawa i montaż szafy chłodniczej, dwudrziowej typu inox, o poj. Min. 1400 l, ok. 0,38 kW, o wym. 1390x810x2020, jako przykład podaje się Riliing lub równoważną</t>
  </si>
  <si>
    <t>Dostawa i montaż szafy chłodniczej, jednodrzwiowej, typu inox, o poj. Min. 620 l, ok. 0,13 kW, jako przykład podaje się Stalgast lub równoważną</t>
  </si>
  <si>
    <t>Dostawa i montaż szafy mroźniczej, jednodrzwiowej typu inox, o poj. Min. 620 l, ok. 0,35 kW, jako przykład podaje się Stalgast lub równoważną</t>
  </si>
  <si>
    <t>Dostawa i montaż stołu roboczego, centalnego, typu inox, o wym. 1000x700x850mm, jako przykład podaje się Polgast lub równoważny</t>
  </si>
  <si>
    <t>Dostawa i montaż półki ociekowej, typu inox, 3 poziomy, o wym. 1400x400mm, jako przykład podaje się Polgast lub równoważną</t>
  </si>
  <si>
    <t>Dostawa i montaż półki na przyprawy, typu inox, wisząca, o wym. 1200x300mm, jako przykład podaje się Technica lub równoważną</t>
  </si>
  <si>
    <t>PRZEDMIAR ROBÓT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</si>
</sst>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Arial"/>
    </font>
    <font>
      <b/>
      <sz val="8"/>
      <name val="Arial"/>
      <family val="2"/>
    </font>
    <font>
      <sz val="8"/>
      <name val="Microsoft Sans Serif"/>
    </font>
    <font>
      <sz val="8"/>
      <name val="Microsoft Sans Serif"/>
      <family val="2"/>
    </font>
    <font>
      <b/>
      <sz val="9.5"/>
      <name val="Arial"/>
    </font>
    <font>
      <b/>
      <sz val="9.5"/>
      <name val="Arial"/>
      <family val="2"/>
    </font>
    <font>
      <sz val="8"/>
      <color rgb="FF000000"/>
      <name val="Microsoft Sans Serif"/>
      <family val="2"/>
    </font>
    <font>
      <b/>
      <sz val="9"/>
      <name val="Arial"/>
    </font>
    <font>
      <b/>
      <sz val="9"/>
      <name val="Arial"/>
      <family val="2"/>
    </font>
    <font>
      <b/>
      <sz val="8"/>
      <color rgb="FF000000"/>
      <name val="Arial"/>
      <family val="2"/>
    </font>
    <font>
      <i/>
      <sz val="8"/>
      <name val="Arial"/>
    </font>
    <font>
      <i/>
      <sz val="8"/>
      <name val="Arial"/>
      <family val="2"/>
    </font>
    <font>
      <b/>
      <sz val="8"/>
      <name val="Microsoft Sans Serif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Microsoft Sans Serif"/>
      <family val="2"/>
      <charset val="238"/>
    </font>
    <font>
      <b/>
      <sz val="9.5"/>
      <color theme="1"/>
      <name val="Microsoft Sans Serif"/>
      <family val="2"/>
      <charset val="238"/>
    </font>
    <font>
      <sz val="8"/>
      <color theme="1"/>
      <name val="Microsoft Sans Serif"/>
      <family val="2"/>
      <charset val="238"/>
    </font>
    <font>
      <b/>
      <sz val="12"/>
      <color theme="1"/>
      <name val="Microsoft Sans Serif"/>
      <family val="2"/>
      <charset val="238"/>
    </font>
    <font>
      <sz val="8"/>
      <name val="Microsoft Sans Serif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4" fillId="0" borderId="6" xfId="0" applyFont="1" applyFill="1" applyBorder="1" applyAlignment="1">
      <alignment horizontal="left" vertical="center" wrapText="1"/>
    </xf>
    <xf numFmtId="4" fontId="8" fillId="0" borderId="6" xfId="0" applyNumberFormat="1" applyFont="1" applyFill="1" applyBorder="1" applyAlignment="1">
      <alignment horizontal="right" vertical="center" shrinkToFit="1"/>
    </xf>
    <xf numFmtId="0" fontId="0" fillId="0" borderId="6" xfId="0" applyFill="1" applyBorder="1" applyAlignment="1">
      <alignment horizontal="left" vertical="center" wrapText="1"/>
    </xf>
    <xf numFmtId="1" fontId="8" fillId="0" borderId="6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8" fillId="0" borderId="6" xfId="0" applyNumberFormat="1" applyFont="1" applyFill="1" applyBorder="1" applyAlignment="1">
      <alignment horizontal="right" vertical="center" shrinkToFit="1"/>
    </xf>
    <xf numFmtId="1" fontId="8" fillId="5" borderId="6" xfId="0" applyNumberFormat="1" applyFont="1" applyFill="1" applyBorder="1" applyAlignment="1">
      <alignment horizontal="center" vertical="center" shrinkToFit="1"/>
    </xf>
    <xf numFmtId="0" fontId="4" fillId="5" borderId="6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0" fontId="0" fillId="5" borderId="6" xfId="0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center" wrapText="1"/>
    </xf>
    <xf numFmtId="164" fontId="11" fillId="2" borderId="6" xfId="0" applyNumberFormat="1" applyFont="1" applyFill="1" applyBorder="1" applyAlignment="1">
      <alignment horizontal="right" vertical="center" shrinkToFit="1"/>
    </xf>
    <xf numFmtId="4" fontId="0" fillId="5" borderId="6" xfId="0" applyNumberFormat="1" applyFill="1" applyBorder="1" applyAlignment="1">
      <alignment horizontal="right" vertical="center" wrapText="1"/>
    </xf>
    <xf numFmtId="164" fontId="0" fillId="5" borderId="6" xfId="0" applyNumberFormat="1" applyFill="1" applyBorder="1" applyAlignment="1">
      <alignment horizontal="right" vertical="center" wrapText="1"/>
    </xf>
    <xf numFmtId="164" fontId="0" fillId="0" borderId="6" xfId="0" applyNumberFormat="1" applyFill="1" applyBorder="1" applyAlignment="1">
      <alignment horizontal="right" vertical="center" wrapText="1"/>
    </xf>
    <xf numFmtId="4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18" fillId="7" borderId="16" xfId="0" applyNumberFormat="1" applyFont="1" applyFill="1" applyBorder="1" applyAlignment="1">
      <alignment horizontal="right" vertical="center"/>
    </xf>
    <xf numFmtId="164" fontId="18" fillId="7" borderId="17" xfId="0" applyNumberFormat="1" applyFont="1" applyFill="1" applyBorder="1" applyAlignment="1">
      <alignment horizontal="right" vertical="center"/>
    </xf>
    <xf numFmtId="164" fontId="18" fillId="7" borderId="18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horizontal="right" vertical="center"/>
    </xf>
    <xf numFmtId="164" fontId="20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4" fontId="22" fillId="0" borderId="0" xfId="0" applyNumberFormat="1" applyFont="1" applyAlignment="1">
      <alignment horizontal="right" vertical="center"/>
    </xf>
    <xf numFmtId="164" fontId="22" fillId="0" borderId="0" xfId="0" applyNumberFormat="1" applyFont="1" applyAlignment="1">
      <alignment horizontal="right" vertical="center"/>
    </xf>
    <xf numFmtId="0" fontId="22" fillId="5" borderId="20" xfId="0" applyFont="1" applyFill="1" applyBorder="1" applyAlignment="1">
      <alignment horizontal="center" vertical="center"/>
    </xf>
    <xf numFmtId="0" fontId="22" fillId="5" borderId="20" xfId="0" applyFont="1" applyFill="1" applyBorder="1" applyAlignment="1">
      <alignment vertical="center"/>
    </xf>
    <xf numFmtId="0" fontId="21" fillId="5" borderId="20" xfId="0" applyFont="1" applyFill="1" applyBorder="1" applyAlignment="1">
      <alignment vertical="center"/>
    </xf>
    <xf numFmtId="0" fontId="20" fillId="5" borderId="20" xfId="0" applyFont="1" applyFill="1" applyBorder="1" applyAlignment="1">
      <alignment horizontal="center" vertical="center"/>
    </xf>
    <xf numFmtId="4" fontId="20" fillId="5" borderId="20" xfId="0" applyNumberFormat="1" applyFont="1" applyFill="1" applyBorder="1" applyAlignment="1">
      <alignment horizontal="right" vertical="center"/>
    </xf>
    <xf numFmtId="164" fontId="20" fillId="5" borderId="20" xfId="0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horizontal="center" vertical="center"/>
    </xf>
    <xf numFmtId="0" fontId="22" fillId="0" borderId="20" xfId="0" applyFont="1" applyBorder="1" applyAlignment="1">
      <alignment vertical="center" wrapText="1"/>
    </xf>
    <xf numFmtId="4" fontId="22" fillId="0" borderId="20" xfId="0" applyNumberFormat="1" applyFont="1" applyBorder="1" applyAlignment="1">
      <alignment horizontal="right" vertical="center"/>
    </xf>
    <xf numFmtId="164" fontId="22" fillId="0" borderId="20" xfId="0" applyNumberFormat="1" applyFont="1" applyBorder="1" applyAlignment="1">
      <alignment horizontal="right" vertical="center"/>
    </xf>
    <xf numFmtId="164" fontId="2" fillId="2" borderId="20" xfId="0" applyNumberFormat="1" applyFont="1" applyFill="1" applyBorder="1" applyAlignment="1">
      <alignment horizontal="right" vertical="center" wrapText="1"/>
    </xf>
    <xf numFmtId="0" fontId="22" fillId="5" borderId="20" xfId="0" applyFont="1" applyFill="1" applyBorder="1" applyAlignment="1">
      <alignment vertical="center" wrapText="1"/>
    </xf>
    <xf numFmtId="4" fontId="22" fillId="5" borderId="20" xfId="0" applyNumberFormat="1" applyFont="1" applyFill="1" applyBorder="1" applyAlignment="1">
      <alignment horizontal="right" vertical="center"/>
    </xf>
    <xf numFmtId="164" fontId="22" fillId="5" borderId="20" xfId="0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164" fontId="18" fillId="9" borderId="16" xfId="0" applyNumberFormat="1" applyFont="1" applyFill="1" applyBorder="1" applyAlignment="1">
      <alignment horizontal="right" vertical="center"/>
    </xf>
    <xf numFmtId="164" fontId="18" fillId="9" borderId="17" xfId="0" applyNumberFormat="1" applyFont="1" applyFill="1" applyBorder="1" applyAlignment="1">
      <alignment horizontal="right" vertical="center"/>
    </xf>
    <xf numFmtId="164" fontId="18" fillId="9" borderId="18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left" vertical="center" wrapText="1"/>
    </xf>
    <xf numFmtId="4" fontId="8" fillId="6" borderId="6" xfId="0" applyNumberFormat="1" applyFont="1" applyFill="1" applyBorder="1" applyAlignment="1">
      <alignment horizontal="right" vertical="center" shrinkToFit="1"/>
    </xf>
    <xf numFmtId="1" fontId="8" fillId="6" borderId="6" xfId="0" applyNumberFormat="1" applyFont="1" applyFill="1" applyBorder="1" applyAlignment="1">
      <alignment horizontal="center" vertical="center" shrinkToFit="1"/>
    </xf>
    <xf numFmtId="0" fontId="4" fillId="6" borderId="6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center" vertical="center" wrapText="1"/>
    </xf>
    <xf numFmtId="164" fontId="8" fillId="6" borderId="6" xfId="0" applyNumberFormat="1" applyFont="1" applyFill="1" applyBorder="1" applyAlignment="1">
      <alignment horizontal="right" vertical="center" shrinkToFit="1"/>
    </xf>
    <xf numFmtId="0" fontId="5" fillId="6" borderId="7" xfId="0" applyFont="1" applyFill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49" fontId="8" fillId="5" borderId="6" xfId="0" applyNumberFormat="1" applyFont="1" applyFill="1" applyBorder="1" applyAlignment="1">
      <alignment horizontal="center" vertical="center" shrinkToFit="1"/>
    </xf>
    <xf numFmtId="3" fontId="4" fillId="0" borderId="6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left" vertical="center" wrapText="1"/>
    </xf>
    <xf numFmtId="164" fontId="0" fillId="0" borderId="0" xfId="0" applyNumberFormat="1"/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shrinkToFit="1"/>
    </xf>
    <xf numFmtId="164" fontId="8" fillId="0" borderId="1" xfId="0" applyNumberFormat="1" applyFont="1" applyFill="1" applyBorder="1" applyAlignment="1">
      <alignment horizontal="right" vertical="center" shrinkToFit="1"/>
    </xf>
    <xf numFmtId="164" fontId="11" fillId="2" borderId="4" xfId="0" applyNumberFormat="1" applyFont="1" applyFill="1" applyBorder="1" applyAlignment="1">
      <alignment horizontal="right" vertical="center" shrinkToFit="1"/>
    </xf>
    <xf numFmtId="1" fontId="4" fillId="0" borderId="20" xfId="0" applyNumberFormat="1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left" vertical="center" wrapText="1"/>
    </xf>
    <xf numFmtId="0" fontId="24" fillId="0" borderId="20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horizontal="right" vertical="center" shrinkToFit="1"/>
    </xf>
    <xf numFmtId="164" fontId="8" fillId="0" borderId="20" xfId="0" applyNumberFormat="1" applyFont="1" applyFill="1" applyBorder="1" applyAlignment="1">
      <alignment horizontal="right" vertical="center" shrinkToFit="1"/>
    </xf>
    <xf numFmtId="0" fontId="15" fillId="3" borderId="7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4" fontId="1" fillId="7" borderId="11" xfId="0" applyNumberFormat="1" applyFont="1" applyFill="1" applyBorder="1" applyAlignment="1">
      <alignment horizontal="right" vertical="center"/>
    </xf>
    <xf numFmtId="4" fontId="1" fillId="7" borderId="12" xfId="0" applyNumberFormat="1" applyFont="1" applyFill="1" applyBorder="1" applyAlignment="1">
      <alignment horizontal="right" vertical="center"/>
    </xf>
    <xf numFmtId="0" fontId="1" fillId="7" borderId="13" xfId="0" applyFont="1" applyFill="1" applyBorder="1" applyAlignment="1">
      <alignment horizontal="right" vertical="center"/>
    </xf>
    <xf numFmtId="0" fontId="1" fillId="7" borderId="0" xfId="0" applyFont="1" applyFill="1" applyBorder="1" applyAlignment="1">
      <alignment horizontal="right" vertical="center"/>
    </xf>
    <xf numFmtId="0" fontId="1" fillId="7" borderId="14" xfId="0" applyFont="1" applyFill="1" applyBorder="1" applyAlignment="1">
      <alignment horizontal="right" vertical="center"/>
    </xf>
    <xf numFmtId="0" fontId="1" fillId="7" borderId="15" xfId="0" applyFont="1" applyFill="1" applyBorder="1" applyAlignment="1">
      <alignment horizontal="right" vertical="center"/>
    </xf>
    <xf numFmtId="0" fontId="14" fillId="3" borderId="7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right" vertical="top" wrapText="1"/>
    </xf>
    <xf numFmtId="0" fontId="2" fillId="2" borderId="9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right" vertical="top" wrapText="1"/>
    </xf>
    <xf numFmtId="0" fontId="3" fillId="2" borderId="7" xfId="0" applyFont="1" applyFill="1" applyBorder="1" applyAlignment="1">
      <alignment horizontal="left" vertical="top" wrapText="1" indent="44"/>
    </xf>
    <xf numFmtId="0" fontId="2" fillId="2" borderId="9" xfId="0" applyFont="1" applyFill="1" applyBorder="1" applyAlignment="1">
      <alignment horizontal="left" vertical="top" wrapText="1" indent="44"/>
    </xf>
    <xf numFmtId="0" fontId="2" fillId="2" borderId="8" xfId="0" applyFont="1" applyFill="1" applyBorder="1" applyAlignment="1">
      <alignment horizontal="left" vertical="top" wrapText="1" indent="44"/>
    </xf>
    <xf numFmtId="0" fontId="15" fillId="3" borderId="7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right" vertical="top" wrapText="1"/>
    </xf>
    <xf numFmtId="0" fontId="2" fillId="2" borderId="19" xfId="0" applyFont="1" applyFill="1" applyBorder="1" applyAlignment="1">
      <alignment horizontal="right" vertical="top" wrapText="1"/>
    </xf>
    <xf numFmtId="0" fontId="2" fillId="2" borderId="22" xfId="0" applyFont="1" applyFill="1" applyBorder="1" applyAlignment="1">
      <alignment horizontal="right" vertical="top" wrapText="1"/>
    </xf>
    <xf numFmtId="0" fontId="12" fillId="0" borderId="7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164" fontId="16" fillId="4" borderId="1" xfId="0" applyNumberFormat="1" applyFont="1" applyFill="1" applyBorder="1" applyAlignment="1">
      <alignment horizontal="center" vertical="center" wrapText="1"/>
    </xf>
    <xf numFmtId="164" fontId="16" fillId="4" borderId="4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4" fontId="16" fillId="4" borderId="4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right" vertical="top" wrapText="1"/>
    </xf>
    <xf numFmtId="0" fontId="2" fillId="2" borderId="20" xfId="0" applyFont="1" applyFill="1" applyBorder="1" applyAlignment="1">
      <alignment horizontal="right" vertical="top" wrapText="1"/>
    </xf>
    <xf numFmtId="4" fontId="1" fillId="9" borderId="11" xfId="0" applyNumberFormat="1" applyFont="1" applyFill="1" applyBorder="1" applyAlignment="1">
      <alignment horizontal="right" vertical="center"/>
    </xf>
    <xf numFmtId="4" fontId="1" fillId="9" borderId="12" xfId="0" applyNumberFormat="1" applyFont="1" applyFill="1" applyBorder="1" applyAlignment="1">
      <alignment horizontal="right" vertical="center"/>
    </xf>
    <xf numFmtId="0" fontId="1" fillId="9" borderId="13" xfId="0" applyFont="1" applyFill="1" applyBorder="1" applyAlignment="1">
      <alignment horizontal="right" vertical="center"/>
    </xf>
    <xf numFmtId="0" fontId="1" fillId="9" borderId="0" xfId="0" applyFont="1" applyFill="1" applyBorder="1" applyAlignment="1">
      <alignment horizontal="right" vertical="center"/>
    </xf>
    <xf numFmtId="0" fontId="1" fillId="9" borderId="14" xfId="0" applyFont="1" applyFill="1" applyBorder="1" applyAlignment="1">
      <alignment horizontal="right" vertical="center"/>
    </xf>
    <xf numFmtId="0" fontId="1" fillId="9" borderId="15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3" fillId="8" borderId="2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08"/>
  <sheetViews>
    <sheetView tabSelected="1" topLeftCell="A312" zoomScale="115" zoomScaleNormal="115" workbookViewId="0">
      <selection activeCell="I311" sqref="I311"/>
    </sheetView>
  </sheetViews>
  <sheetFormatPr defaultRowHeight="15" x14ac:dyDescent="0.25"/>
  <cols>
    <col min="1" max="1" width="6.140625" style="7" customWidth="1"/>
    <col min="2" max="2" width="17.85546875" style="5" customWidth="1"/>
    <col min="3" max="3" width="40.28515625" style="5" customWidth="1"/>
    <col min="4" max="4" width="6.42578125" style="7" bestFit="1" customWidth="1"/>
    <col min="5" max="5" width="8.7109375" style="23" bestFit="1" customWidth="1"/>
    <col min="6" max="6" width="11.42578125" style="24" customWidth="1"/>
    <col min="7" max="7" width="15.7109375" style="24" bestFit="1" customWidth="1"/>
    <col min="9" max="9" width="9.7109375" bestFit="1" customWidth="1"/>
  </cols>
  <sheetData>
    <row r="2" spans="1:7" ht="17.25" x14ac:dyDescent="0.25">
      <c r="A2" s="85" t="s">
        <v>520</v>
      </c>
      <c r="B2" s="85"/>
      <c r="C2" s="85"/>
      <c r="D2" s="85"/>
      <c r="E2" s="85"/>
      <c r="F2" s="85"/>
      <c r="G2" s="85"/>
    </row>
    <row r="3" spans="1:7" x14ac:dyDescent="0.25">
      <c r="A3" s="110" t="s">
        <v>406</v>
      </c>
      <c r="B3" s="110"/>
      <c r="C3" s="110"/>
      <c r="D3" s="110"/>
      <c r="E3" s="110"/>
      <c r="F3" s="110"/>
      <c r="G3" s="110"/>
    </row>
    <row r="4" spans="1:7" x14ac:dyDescent="0.25">
      <c r="B4" s="7"/>
      <c r="C4" s="7"/>
      <c r="E4" s="7"/>
      <c r="F4" s="7"/>
      <c r="G4" s="7"/>
    </row>
    <row r="5" spans="1:7" x14ac:dyDescent="0.25">
      <c r="A5" s="111" t="s">
        <v>407</v>
      </c>
      <c r="B5" s="111"/>
      <c r="C5" s="111"/>
      <c r="D5" s="111"/>
      <c r="E5" s="111"/>
      <c r="F5" s="111"/>
      <c r="G5" s="111"/>
    </row>
    <row r="6" spans="1:7" x14ac:dyDescent="0.25">
      <c r="A6" s="114" t="s">
        <v>379</v>
      </c>
      <c r="B6" s="114" t="s">
        <v>380</v>
      </c>
      <c r="C6" s="116" t="s">
        <v>381</v>
      </c>
      <c r="D6" s="114" t="s">
        <v>382</v>
      </c>
      <c r="E6" s="118" t="s">
        <v>383</v>
      </c>
      <c r="F6" s="112" t="s">
        <v>384</v>
      </c>
      <c r="G6" s="112" t="s">
        <v>385</v>
      </c>
    </row>
    <row r="7" spans="1:7" x14ac:dyDescent="0.25">
      <c r="A7" s="115"/>
      <c r="B7" s="115"/>
      <c r="C7" s="117"/>
      <c r="D7" s="115"/>
      <c r="E7" s="119"/>
      <c r="F7" s="113"/>
      <c r="G7" s="113"/>
    </row>
    <row r="8" spans="1:7" x14ac:dyDescent="0.25">
      <c r="A8" s="82" t="s">
        <v>371</v>
      </c>
      <c r="B8" s="83"/>
      <c r="C8" s="83"/>
      <c r="D8" s="83"/>
      <c r="E8" s="83"/>
      <c r="F8" s="83"/>
      <c r="G8" s="84"/>
    </row>
    <row r="9" spans="1:7" x14ac:dyDescent="0.25">
      <c r="A9" s="9">
        <v>1</v>
      </c>
      <c r="B9" s="13" t="s">
        <v>0</v>
      </c>
      <c r="C9" s="14" t="s">
        <v>1</v>
      </c>
      <c r="D9" s="12"/>
      <c r="E9" s="20"/>
      <c r="F9" s="21"/>
      <c r="G9" s="21"/>
    </row>
    <row r="10" spans="1:7" ht="31.5" customHeight="1" x14ac:dyDescent="0.25">
      <c r="A10" s="4">
        <v>1</v>
      </c>
      <c r="B10" s="1" t="s">
        <v>2</v>
      </c>
      <c r="C10" s="15" t="s">
        <v>3</v>
      </c>
      <c r="D10" s="6" t="s">
        <v>4</v>
      </c>
      <c r="E10" s="2">
        <v>1</v>
      </c>
      <c r="F10" s="8"/>
      <c r="G10" s="8">
        <f>E10*F10</f>
        <v>0</v>
      </c>
    </row>
    <row r="11" spans="1:7" ht="21" x14ac:dyDescent="0.25">
      <c r="A11" s="4">
        <v>2</v>
      </c>
      <c r="B11" s="1" t="s">
        <v>5</v>
      </c>
      <c r="C11" s="15" t="s">
        <v>6</v>
      </c>
      <c r="D11" s="6" t="s">
        <v>7</v>
      </c>
      <c r="E11" s="2">
        <f>5.2*12.8</f>
        <v>66.56</v>
      </c>
      <c r="F11" s="8"/>
      <c r="G11" s="8">
        <f t="shared" ref="G11:G31" si="0">E11*F11</f>
        <v>0</v>
      </c>
    </row>
    <row r="12" spans="1:7" ht="21" customHeight="1" x14ac:dyDescent="0.25">
      <c r="A12" s="4">
        <v>3</v>
      </c>
      <c r="B12" s="1" t="s">
        <v>8</v>
      </c>
      <c r="C12" s="15" t="s">
        <v>9</v>
      </c>
      <c r="D12" s="6" t="s">
        <v>7</v>
      </c>
      <c r="E12" s="2">
        <f>E11</f>
        <v>66.56</v>
      </c>
      <c r="F12" s="8"/>
      <c r="G12" s="8">
        <f t="shared" si="0"/>
        <v>0</v>
      </c>
    </row>
    <row r="13" spans="1:7" ht="52.5" x14ac:dyDescent="0.25">
      <c r="A13" s="4">
        <v>4</v>
      </c>
      <c r="B13" s="1" t="s">
        <v>10</v>
      </c>
      <c r="C13" s="15" t="s">
        <v>11</v>
      </c>
      <c r="D13" s="6" t="s">
        <v>12</v>
      </c>
      <c r="E13" s="2">
        <f>E12*0.2</f>
        <v>13.31</v>
      </c>
      <c r="F13" s="8"/>
      <c r="G13" s="8">
        <f t="shared" si="0"/>
        <v>0</v>
      </c>
    </row>
    <row r="14" spans="1:7" ht="52.5" x14ac:dyDescent="0.25">
      <c r="A14" s="4">
        <v>5</v>
      </c>
      <c r="B14" s="1" t="s">
        <v>13</v>
      </c>
      <c r="C14" s="16" t="s">
        <v>14</v>
      </c>
      <c r="D14" s="6" t="s">
        <v>12</v>
      </c>
      <c r="E14" s="2">
        <f>E13</f>
        <v>13.31</v>
      </c>
      <c r="F14" s="8"/>
      <c r="G14" s="8">
        <f t="shared" si="0"/>
        <v>0</v>
      </c>
    </row>
    <row r="15" spans="1:7" ht="21" customHeight="1" x14ac:dyDescent="0.25">
      <c r="A15" s="4">
        <v>6</v>
      </c>
      <c r="B15" s="1" t="s">
        <v>16</v>
      </c>
      <c r="C15" s="15" t="s">
        <v>17</v>
      </c>
      <c r="D15" s="6" t="s">
        <v>12</v>
      </c>
      <c r="E15" s="2">
        <f>(4.2*2+12+1.3)*1.3*1.2</f>
        <v>33.85</v>
      </c>
      <c r="F15" s="8"/>
      <c r="G15" s="8">
        <f t="shared" si="0"/>
        <v>0</v>
      </c>
    </row>
    <row r="16" spans="1:7" ht="21" customHeight="1" x14ac:dyDescent="0.25">
      <c r="A16" s="4">
        <v>7</v>
      </c>
      <c r="B16" s="1" t="s">
        <v>18</v>
      </c>
      <c r="C16" s="15" t="s">
        <v>19</v>
      </c>
      <c r="D16" s="6" t="s">
        <v>12</v>
      </c>
      <c r="E16" s="56">
        <f>E15-(E17*0.1)-E19-(4.16+1.3+11.87)*0.33*0.8-(4.16*0.33*0.8)</f>
        <v>21.27</v>
      </c>
      <c r="F16" s="8"/>
      <c r="G16" s="8">
        <f t="shared" si="0"/>
        <v>0</v>
      </c>
    </row>
    <row r="17" spans="1:8" ht="31.5" customHeight="1" x14ac:dyDescent="0.25">
      <c r="A17" s="4">
        <v>8</v>
      </c>
      <c r="B17" s="1" t="s">
        <v>20</v>
      </c>
      <c r="C17" s="15" t="s">
        <v>21</v>
      </c>
      <c r="D17" s="6" t="s">
        <v>7</v>
      </c>
      <c r="E17" s="2">
        <f>(4.25*2+12+1.3)*0.8</f>
        <v>17.440000000000001</v>
      </c>
      <c r="F17" s="8"/>
      <c r="G17" s="8">
        <f t="shared" si="0"/>
        <v>0</v>
      </c>
    </row>
    <row r="18" spans="1:8" ht="21" customHeight="1" x14ac:dyDescent="0.25">
      <c r="A18" s="4">
        <v>9</v>
      </c>
      <c r="B18" s="1" t="s">
        <v>22</v>
      </c>
      <c r="C18" s="15" t="s">
        <v>23</v>
      </c>
      <c r="D18" s="6" t="s">
        <v>7</v>
      </c>
      <c r="E18" s="2">
        <f>E17</f>
        <v>17.440000000000001</v>
      </c>
      <c r="F18" s="8"/>
      <c r="G18" s="8">
        <f t="shared" si="0"/>
        <v>0</v>
      </c>
    </row>
    <row r="19" spans="1:8" ht="31.5" customHeight="1" x14ac:dyDescent="0.25">
      <c r="A19" s="4">
        <v>10</v>
      </c>
      <c r="B19" s="1" t="s">
        <v>24</v>
      </c>
      <c r="C19" s="15" t="s">
        <v>25</v>
      </c>
      <c r="D19" s="6" t="s">
        <v>12</v>
      </c>
      <c r="E19" s="2">
        <f>(4.16*2+11.87+1.3)*0.6*0.4</f>
        <v>5.16</v>
      </c>
      <c r="F19" s="8"/>
      <c r="G19" s="8">
        <f t="shared" si="0"/>
        <v>0</v>
      </c>
    </row>
    <row r="20" spans="1:8" ht="31.5" customHeight="1" x14ac:dyDescent="0.25">
      <c r="A20" s="4">
        <v>11</v>
      </c>
      <c r="B20" s="1" t="s">
        <v>26</v>
      </c>
      <c r="C20" s="16" t="s">
        <v>27</v>
      </c>
      <c r="D20" s="6" t="s">
        <v>7</v>
      </c>
      <c r="E20" s="2">
        <f>(4.16*2+1.3+11.87)*0.8</f>
        <v>17.190000000000001</v>
      </c>
      <c r="F20" s="8"/>
      <c r="G20" s="8">
        <f t="shared" si="0"/>
        <v>0</v>
      </c>
    </row>
    <row r="21" spans="1:8" ht="42" x14ac:dyDescent="0.25">
      <c r="A21" s="4">
        <v>12</v>
      </c>
      <c r="B21" s="1" t="s">
        <v>28</v>
      </c>
      <c r="C21" s="16" t="s">
        <v>29</v>
      </c>
      <c r="D21" s="6" t="s">
        <v>7</v>
      </c>
      <c r="E21" s="2">
        <f>4.16*0.8</f>
        <v>3.33</v>
      </c>
      <c r="F21" s="8"/>
      <c r="G21" s="8">
        <f t="shared" si="0"/>
        <v>0</v>
      </c>
    </row>
    <row r="22" spans="1:8" ht="42" x14ac:dyDescent="0.25">
      <c r="A22" s="4">
        <v>13</v>
      </c>
      <c r="B22" s="1" t="s">
        <v>28</v>
      </c>
      <c r="C22" s="54" t="s">
        <v>478</v>
      </c>
      <c r="D22" s="6" t="s">
        <v>7</v>
      </c>
      <c r="E22" s="2">
        <f>(4.16+1.3+11.87)*0.8</f>
        <v>13.86</v>
      </c>
      <c r="F22" s="8"/>
      <c r="G22" s="8">
        <f t="shared" si="0"/>
        <v>0</v>
      </c>
    </row>
    <row r="23" spans="1:8" ht="31.5" customHeight="1" x14ac:dyDescent="0.25">
      <c r="A23" s="4">
        <v>14</v>
      </c>
      <c r="B23" s="1" t="s">
        <v>30</v>
      </c>
      <c r="C23" s="15" t="s">
        <v>31</v>
      </c>
      <c r="D23" s="6" t="s">
        <v>32</v>
      </c>
      <c r="E23" s="2">
        <f>((H23*1.1)*0.222/1000)*2</f>
        <v>0.04</v>
      </c>
      <c r="F23" s="8"/>
      <c r="G23" s="8">
        <f t="shared" si="0"/>
        <v>0</v>
      </c>
      <c r="H23">
        <f>(4.16*2+1.3+11.87)/0.25</f>
        <v>85.96</v>
      </c>
    </row>
    <row r="24" spans="1:8" ht="31.5" customHeight="1" x14ac:dyDescent="0.25">
      <c r="A24" s="4">
        <v>15</v>
      </c>
      <c r="B24" s="1" t="s">
        <v>33</v>
      </c>
      <c r="C24" s="15" t="s">
        <v>34</v>
      </c>
      <c r="D24" s="6" t="s">
        <v>32</v>
      </c>
      <c r="E24" s="2">
        <f>((4.16*2+1.3+11.87)*4*0.888/1000)*2</f>
        <v>0.15</v>
      </c>
      <c r="F24" s="8"/>
      <c r="G24" s="8">
        <f t="shared" si="0"/>
        <v>0</v>
      </c>
    </row>
    <row r="25" spans="1:8" ht="21" x14ac:dyDescent="0.25">
      <c r="A25" s="4">
        <v>16</v>
      </c>
      <c r="B25" s="1" t="s">
        <v>35</v>
      </c>
      <c r="C25" s="15" t="s">
        <v>36</v>
      </c>
      <c r="D25" s="6" t="s">
        <v>7</v>
      </c>
      <c r="E25" s="2">
        <f>(4.16*2+1.3+11.87)*0.6</f>
        <v>12.89</v>
      </c>
      <c r="F25" s="8"/>
      <c r="G25" s="8">
        <f t="shared" si="0"/>
        <v>0</v>
      </c>
    </row>
    <row r="26" spans="1:8" ht="31.5" x14ac:dyDescent="0.25">
      <c r="A26" s="4">
        <v>17</v>
      </c>
      <c r="B26" s="1" t="s">
        <v>37</v>
      </c>
      <c r="C26" s="15" t="s">
        <v>38</v>
      </c>
      <c r="D26" s="6" t="s">
        <v>7</v>
      </c>
      <c r="E26" s="2">
        <f>E25</f>
        <v>12.89</v>
      </c>
      <c r="F26" s="8"/>
      <c r="G26" s="8">
        <f t="shared" si="0"/>
        <v>0</v>
      </c>
    </row>
    <row r="27" spans="1:8" ht="21" customHeight="1" x14ac:dyDescent="0.25">
      <c r="A27" s="4">
        <v>18</v>
      </c>
      <c r="B27" s="1" t="s">
        <v>39</v>
      </c>
      <c r="C27" s="15" t="s">
        <v>40</v>
      </c>
      <c r="D27" s="6" t="s">
        <v>7</v>
      </c>
      <c r="E27" s="2">
        <f>(4.16*2+1.3+11.87)*1.2*2</f>
        <v>51.58</v>
      </c>
      <c r="F27" s="8"/>
      <c r="G27" s="8">
        <f t="shared" si="0"/>
        <v>0</v>
      </c>
    </row>
    <row r="28" spans="1:8" ht="31.5" x14ac:dyDescent="0.25">
      <c r="A28" s="4">
        <v>19</v>
      </c>
      <c r="B28" s="1" t="s">
        <v>41</v>
      </c>
      <c r="C28" s="15" t="s">
        <v>42</v>
      </c>
      <c r="D28" s="6" t="s">
        <v>7</v>
      </c>
      <c r="E28" s="2">
        <f>E27</f>
        <v>51.58</v>
      </c>
      <c r="F28" s="8"/>
      <c r="G28" s="8">
        <f t="shared" si="0"/>
        <v>0</v>
      </c>
    </row>
    <row r="29" spans="1:8" ht="21" customHeight="1" x14ac:dyDescent="0.25">
      <c r="A29" s="4">
        <v>20</v>
      </c>
      <c r="B29" s="1" t="s">
        <v>22</v>
      </c>
      <c r="C29" s="15" t="s">
        <v>43</v>
      </c>
      <c r="D29" s="6" t="s">
        <v>7</v>
      </c>
      <c r="E29" s="2">
        <f>(4.16*2+1.3+11.87)*0.6</f>
        <v>12.89</v>
      </c>
      <c r="F29" s="8"/>
      <c r="G29" s="8">
        <f t="shared" si="0"/>
        <v>0</v>
      </c>
    </row>
    <row r="30" spans="1:8" ht="21" customHeight="1" x14ac:dyDescent="0.25">
      <c r="A30" s="4">
        <v>21</v>
      </c>
      <c r="B30" s="1" t="s">
        <v>44</v>
      </c>
      <c r="C30" s="15" t="s">
        <v>45</v>
      </c>
      <c r="D30" s="6" t="s">
        <v>7</v>
      </c>
      <c r="E30" s="2">
        <f>(4.16+1.3+11.87)*1</f>
        <v>17.329999999999998</v>
      </c>
      <c r="F30" s="8"/>
      <c r="G30" s="8">
        <f t="shared" si="0"/>
        <v>0</v>
      </c>
    </row>
    <row r="31" spans="1:8" ht="21" customHeight="1" x14ac:dyDescent="0.25">
      <c r="A31" s="4">
        <v>22</v>
      </c>
      <c r="B31" s="1" t="s">
        <v>46</v>
      </c>
      <c r="C31" s="15" t="s">
        <v>47</v>
      </c>
      <c r="D31" s="6" t="s">
        <v>7</v>
      </c>
      <c r="E31" s="2">
        <f>E30</f>
        <v>17.329999999999998</v>
      </c>
      <c r="F31" s="8"/>
      <c r="G31" s="8">
        <f t="shared" si="0"/>
        <v>0</v>
      </c>
    </row>
    <row r="32" spans="1:8" x14ac:dyDescent="0.25">
      <c r="A32" s="95" t="s">
        <v>386</v>
      </c>
      <c r="B32" s="96"/>
      <c r="C32" s="96"/>
      <c r="D32" s="96"/>
      <c r="E32" s="96"/>
      <c r="F32" s="97"/>
      <c r="G32" s="19">
        <f>SUM(G10:G31)</f>
        <v>0</v>
      </c>
    </row>
    <row r="33" spans="1:7" ht="15" customHeight="1" x14ac:dyDescent="0.25">
      <c r="A33" s="9">
        <v>2</v>
      </c>
      <c r="B33" s="13" t="s">
        <v>0</v>
      </c>
      <c r="C33" s="14" t="s">
        <v>48</v>
      </c>
      <c r="D33" s="12"/>
      <c r="E33" s="20"/>
      <c r="F33" s="21"/>
      <c r="G33" s="21"/>
    </row>
    <row r="34" spans="1:7" ht="21" x14ac:dyDescent="0.25">
      <c r="A34" s="4">
        <v>1</v>
      </c>
      <c r="B34" s="1" t="s">
        <v>49</v>
      </c>
      <c r="C34" s="15" t="s">
        <v>50</v>
      </c>
      <c r="D34" s="6" t="s">
        <v>12</v>
      </c>
      <c r="E34" s="2">
        <f>35.79*0.2</f>
        <v>7.16</v>
      </c>
      <c r="F34" s="8"/>
      <c r="G34" s="8">
        <f>E34*F34</f>
        <v>0</v>
      </c>
    </row>
    <row r="35" spans="1:7" ht="21" x14ac:dyDescent="0.25">
      <c r="A35" s="4">
        <v>2</v>
      </c>
      <c r="B35" s="1" t="s">
        <v>51</v>
      </c>
      <c r="C35" s="15" t="s">
        <v>52</v>
      </c>
      <c r="D35" s="6" t="s">
        <v>12</v>
      </c>
      <c r="E35" s="2">
        <f>35.79*0.1</f>
        <v>3.58</v>
      </c>
      <c r="F35" s="8"/>
      <c r="G35" s="8">
        <f t="shared" ref="G35:G41" si="1">E35*F35</f>
        <v>0</v>
      </c>
    </row>
    <row r="36" spans="1:7" ht="31.5" x14ac:dyDescent="0.25">
      <c r="A36" s="4">
        <v>3</v>
      </c>
      <c r="B36" s="1" t="s">
        <v>53</v>
      </c>
      <c r="C36" s="54" t="s">
        <v>504</v>
      </c>
      <c r="D36" s="6" t="s">
        <v>7</v>
      </c>
      <c r="E36" s="2">
        <v>35.79</v>
      </c>
      <c r="F36" s="8"/>
      <c r="G36" s="8">
        <f t="shared" si="1"/>
        <v>0</v>
      </c>
    </row>
    <row r="37" spans="1:7" ht="42" x14ac:dyDescent="0.25">
      <c r="A37" s="4">
        <v>4</v>
      </c>
      <c r="B37" s="1" t="s">
        <v>54</v>
      </c>
      <c r="C37" s="54" t="s">
        <v>479</v>
      </c>
      <c r="D37" s="6" t="s">
        <v>7</v>
      </c>
      <c r="E37" s="2">
        <v>35.79</v>
      </c>
      <c r="F37" s="8"/>
      <c r="G37" s="8">
        <f t="shared" si="1"/>
        <v>0</v>
      </c>
    </row>
    <row r="38" spans="1:7" ht="42" x14ac:dyDescent="0.25">
      <c r="A38" s="4">
        <v>5</v>
      </c>
      <c r="B38" s="1" t="s">
        <v>55</v>
      </c>
      <c r="C38" s="15" t="s">
        <v>56</v>
      </c>
      <c r="D38" s="6" t="s">
        <v>7</v>
      </c>
      <c r="E38" s="2">
        <v>35.79</v>
      </c>
      <c r="F38" s="8"/>
      <c r="G38" s="8">
        <f t="shared" si="1"/>
        <v>0</v>
      </c>
    </row>
    <row r="39" spans="1:7" ht="31.5" customHeight="1" x14ac:dyDescent="0.25">
      <c r="A39" s="4">
        <v>6</v>
      </c>
      <c r="B39" s="1" t="s">
        <v>57</v>
      </c>
      <c r="C39" s="15" t="s">
        <v>58</v>
      </c>
      <c r="D39" s="6" t="s">
        <v>7</v>
      </c>
      <c r="E39" s="2">
        <v>35.79</v>
      </c>
      <c r="F39" s="8"/>
      <c r="G39" s="8">
        <f t="shared" si="1"/>
        <v>0</v>
      </c>
    </row>
    <row r="40" spans="1:7" ht="31.5" customHeight="1" x14ac:dyDescent="0.25">
      <c r="A40" s="4">
        <v>7</v>
      </c>
      <c r="B40" s="1" t="s">
        <v>59</v>
      </c>
      <c r="C40" s="54" t="s">
        <v>480</v>
      </c>
      <c r="D40" s="6" t="s">
        <v>7</v>
      </c>
      <c r="E40" s="2">
        <v>35.79</v>
      </c>
      <c r="F40" s="8"/>
      <c r="G40" s="8">
        <f t="shared" si="1"/>
        <v>0</v>
      </c>
    </row>
    <row r="41" spans="1:7" ht="31.5" customHeight="1" x14ac:dyDescent="0.25">
      <c r="A41" s="4">
        <v>8</v>
      </c>
      <c r="B41" s="1" t="s">
        <v>60</v>
      </c>
      <c r="C41" s="15" t="s">
        <v>61</v>
      </c>
      <c r="D41" s="6" t="s">
        <v>7</v>
      </c>
      <c r="E41" s="2">
        <v>35.79</v>
      </c>
      <c r="F41" s="8"/>
      <c r="G41" s="8">
        <f t="shared" si="1"/>
        <v>0</v>
      </c>
    </row>
    <row r="42" spans="1:7" x14ac:dyDescent="0.25">
      <c r="A42" s="95" t="s">
        <v>387</v>
      </c>
      <c r="B42" s="96"/>
      <c r="C42" s="96"/>
      <c r="D42" s="96"/>
      <c r="E42" s="96"/>
      <c r="F42" s="97"/>
      <c r="G42" s="19">
        <f>SUM(G34:G41)</f>
        <v>0</v>
      </c>
    </row>
    <row r="43" spans="1:7" x14ac:dyDescent="0.25">
      <c r="A43" s="9">
        <v>3</v>
      </c>
      <c r="B43" s="13" t="s">
        <v>0</v>
      </c>
      <c r="C43" s="14" t="s">
        <v>62</v>
      </c>
      <c r="D43" s="12"/>
      <c r="E43" s="20"/>
      <c r="F43" s="21"/>
      <c r="G43" s="21"/>
    </row>
    <row r="44" spans="1:7" ht="21" customHeight="1" x14ac:dyDescent="0.25">
      <c r="A44" s="4">
        <v>1</v>
      </c>
      <c r="B44" s="1" t="s">
        <v>63</v>
      </c>
      <c r="C44" s="15" t="s">
        <v>64</v>
      </c>
      <c r="D44" s="6" t="s">
        <v>7</v>
      </c>
      <c r="E44" s="2">
        <f>((2.8+3.7)*4.03/2)-(1*0.9)+(11.65*2.8)-(1*0.9*2)-(1*2)+((2.8+3.7)*1.3/2)+((2.8+3.7)*4.03/2)-(1.1*2.5)-(0.9*2)</f>
        <v>53.79</v>
      </c>
      <c r="F44" s="8"/>
      <c r="G44" s="8">
        <f>E44*F44</f>
        <v>0</v>
      </c>
    </row>
    <row r="45" spans="1:7" ht="21" customHeight="1" x14ac:dyDescent="0.25">
      <c r="A45" s="4">
        <v>2</v>
      </c>
      <c r="B45" s="1" t="s">
        <v>65</v>
      </c>
      <c r="C45" s="15" t="s">
        <v>66</v>
      </c>
      <c r="D45" s="6" t="s">
        <v>7</v>
      </c>
      <c r="E45" s="2">
        <f>(1.2+2.31+0.9+1.84)*3.5+(0.9+0.12+0.9+0.12)*2*3.5+(2.31*3.5)-(1.2*2)-(0.9*2.05)-(0.8*2.05*2)</f>
        <v>36.72</v>
      </c>
      <c r="F45" s="8"/>
      <c r="G45" s="8">
        <f>E45*F45</f>
        <v>0</v>
      </c>
    </row>
    <row r="46" spans="1:7" x14ac:dyDescent="0.25">
      <c r="A46" s="95" t="s">
        <v>388</v>
      </c>
      <c r="B46" s="96"/>
      <c r="C46" s="96"/>
      <c r="D46" s="96"/>
      <c r="E46" s="96"/>
      <c r="F46" s="97"/>
      <c r="G46" s="19">
        <f>SUM(G44:G45)</f>
        <v>0</v>
      </c>
    </row>
    <row r="47" spans="1:7" ht="15" customHeight="1" x14ac:dyDescent="0.25">
      <c r="A47" s="9">
        <v>4</v>
      </c>
      <c r="B47" s="13" t="s">
        <v>0</v>
      </c>
      <c r="C47" s="55" t="s">
        <v>481</v>
      </c>
      <c r="D47" s="12"/>
      <c r="E47" s="20"/>
      <c r="F47" s="21"/>
      <c r="G47" s="21"/>
    </row>
    <row r="48" spans="1:7" ht="21" customHeight="1" x14ac:dyDescent="0.25">
      <c r="A48" s="4">
        <v>1</v>
      </c>
      <c r="B48" s="1" t="s">
        <v>67</v>
      </c>
      <c r="C48" s="15" t="s">
        <v>68</v>
      </c>
      <c r="D48" s="6" t="s">
        <v>12</v>
      </c>
      <c r="E48" s="2">
        <f>(0.25*0.25*2.8)*4+(0.25*0.25*3.7)*4</f>
        <v>1.63</v>
      </c>
      <c r="F48" s="8"/>
      <c r="G48" s="8">
        <f>E48*F48</f>
        <v>0</v>
      </c>
    </row>
    <row r="49" spans="1:7" x14ac:dyDescent="0.25">
      <c r="A49" s="4">
        <v>2</v>
      </c>
      <c r="B49" s="1" t="s">
        <v>69</v>
      </c>
      <c r="C49" s="15" t="s">
        <v>70</v>
      </c>
      <c r="D49" s="6" t="s">
        <v>15</v>
      </c>
      <c r="E49" s="2">
        <f>1.5*4+1.4*2+1.2*2+1.6</f>
        <v>12.8</v>
      </c>
      <c r="F49" s="8"/>
      <c r="G49" s="8">
        <f t="shared" ref="G49:G52" si="2">E49*F49</f>
        <v>0</v>
      </c>
    </row>
    <row r="50" spans="1:7" ht="31.5" customHeight="1" x14ac:dyDescent="0.25">
      <c r="A50" s="4">
        <v>3</v>
      </c>
      <c r="B50" s="1" t="s">
        <v>71</v>
      </c>
      <c r="C50" s="15" t="s">
        <v>72</v>
      </c>
      <c r="D50" s="6" t="s">
        <v>12</v>
      </c>
      <c r="E50" s="2">
        <f>(4.5*2+1.7+11.65)*0.25*0.25</f>
        <v>1.4</v>
      </c>
      <c r="F50" s="8"/>
      <c r="G50" s="8">
        <f t="shared" si="2"/>
        <v>0</v>
      </c>
    </row>
    <row r="51" spans="1:7" ht="31.5" customHeight="1" x14ac:dyDescent="0.25">
      <c r="A51" s="4">
        <v>4</v>
      </c>
      <c r="B51" s="1" t="s">
        <v>30</v>
      </c>
      <c r="C51" s="15" t="s">
        <v>31</v>
      </c>
      <c r="D51" s="6" t="s">
        <v>32</v>
      </c>
      <c r="E51" s="2">
        <f>(4.5*2+1.7+11.65)/0.25*1.1*0.222/1000</f>
        <v>0.02</v>
      </c>
      <c r="F51" s="8"/>
      <c r="G51" s="8">
        <f t="shared" si="2"/>
        <v>0</v>
      </c>
    </row>
    <row r="52" spans="1:7" ht="31.5" customHeight="1" x14ac:dyDescent="0.25">
      <c r="A52" s="4">
        <v>5</v>
      </c>
      <c r="B52" s="1" t="s">
        <v>33</v>
      </c>
      <c r="C52" s="15" t="s">
        <v>34</v>
      </c>
      <c r="D52" s="6" t="s">
        <v>32</v>
      </c>
      <c r="E52" s="2">
        <f>(4.5*2+1.7+11.65)*4*0.888/1000</f>
        <v>0.08</v>
      </c>
      <c r="F52" s="8"/>
      <c r="G52" s="8">
        <f t="shared" si="2"/>
        <v>0</v>
      </c>
    </row>
    <row r="53" spans="1:7" x14ac:dyDescent="0.25">
      <c r="A53" s="95" t="s">
        <v>482</v>
      </c>
      <c r="B53" s="96"/>
      <c r="C53" s="96"/>
      <c r="D53" s="96"/>
      <c r="E53" s="96"/>
      <c r="F53" s="97"/>
      <c r="G53" s="19">
        <f>SUM(G48:G52)</f>
        <v>0</v>
      </c>
    </row>
    <row r="54" spans="1:7" x14ac:dyDescent="0.25">
      <c r="A54" s="9">
        <v>5</v>
      </c>
      <c r="B54" s="13" t="s">
        <v>0</v>
      </c>
      <c r="C54" s="14" t="s">
        <v>73</v>
      </c>
      <c r="D54" s="12"/>
      <c r="E54" s="20"/>
      <c r="F54" s="21"/>
      <c r="G54" s="21"/>
    </row>
    <row r="55" spans="1:7" x14ac:dyDescent="0.25">
      <c r="A55" s="4">
        <v>1</v>
      </c>
      <c r="B55" s="1" t="s">
        <v>74</v>
      </c>
      <c r="C55" s="15" t="s">
        <v>75</v>
      </c>
      <c r="D55" s="6" t="s">
        <v>12</v>
      </c>
      <c r="E55" s="2">
        <f>(12+10.5+2.8)*0.14*0.14</f>
        <v>0.5</v>
      </c>
      <c r="F55" s="8"/>
      <c r="G55" s="8">
        <f>E55*F55</f>
        <v>0</v>
      </c>
    </row>
    <row r="56" spans="1:7" ht="21" x14ac:dyDescent="0.25">
      <c r="A56" s="4">
        <v>2</v>
      </c>
      <c r="B56" s="1" t="s">
        <v>76</v>
      </c>
      <c r="C56" s="15" t="s">
        <v>77</v>
      </c>
      <c r="D56" s="6" t="s">
        <v>12</v>
      </c>
      <c r="E56" s="2">
        <f>(4.38*12+3.5+2.5)*0.08*0.16</f>
        <v>0.75</v>
      </c>
      <c r="F56" s="8"/>
      <c r="G56" s="8">
        <f t="shared" ref="G56:G70" si="3">E56*F56</f>
        <v>0</v>
      </c>
    </row>
    <row r="57" spans="1:7" ht="21" customHeight="1" x14ac:dyDescent="0.25">
      <c r="A57" s="4">
        <v>3</v>
      </c>
      <c r="B57" s="1" t="s">
        <v>78</v>
      </c>
      <c r="C57" s="15" t="s">
        <v>79</v>
      </c>
      <c r="D57" s="6" t="s">
        <v>7</v>
      </c>
      <c r="E57" s="2">
        <f>(12*4.38)-(1.8*1.8/2)</f>
        <v>50.94</v>
      </c>
      <c r="F57" s="8"/>
      <c r="G57" s="8">
        <f t="shared" si="3"/>
        <v>0</v>
      </c>
    </row>
    <row r="58" spans="1:7" x14ac:dyDescent="0.25">
      <c r="A58" s="4">
        <v>4</v>
      </c>
      <c r="B58" s="1" t="s">
        <v>80</v>
      </c>
      <c r="C58" s="15" t="s">
        <v>81</v>
      </c>
      <c r="D58" s="6" t="s">
        <v>7</v>
      </c>
      <c r="E58" s="2">
        <f>E57</f>
        <v>50.94</v>
      </c>
      <c r="F58" s="8"/>
      <c r="G58" s="8">
        <f t="shared" si="3"/>
        <v>0</v>
      </c>
    </row>
    <row r="59" spans="1:7" x14ac:dyDescent="0.25">
      <c r="A59" s="4">
        <v>5</v>
      </c>
      <c r="B59" s="1" t="s">
        <v>82</v>
      </c>
      <c r="C59" s="15" t="s">
        <v>83</v>
      </c>
      <c r="D59" s="6" t="s">
        <v>15</v>
      </c>
      <c r="E59" s="2">
        <v>12</v>
      </c>
      <c r="F59" s="8"/>
      <c r="G59" s="8">
        <f t="shared" si="3"/>
        <v>0</v>
      </c>
    </row>
    <row r="60" spans="1:7" ht="31.5" x14ac:dyDescent="0.25">
      <c r="A60" s="4">
        <v>6</v>
      </c>
      <c r="B60" s="1" t="s">
        <v>84</v>
      </c>
      <c r="C60" s="54" t="s">
        <v>484</v>
      </c>
      <c r="D60" s="6" t="s">
        <v>7</v>
      </c>
      <c r="E60" s="2">
        <f>E58</f>
        <v>50.94</v>
      </c>
      <c r="F60" s="8"/>
      <c r="G60" s="8">
        <f t="shared" si="3"/>
        <v>0</v>
      </c>
    </row>
    <row r="61" spans="1:7" ht="21" x14ac:dyDescent="0.25">
      <c r="A61" s="4">
        <v>7</v>
      </c>
      <c r="B61" s="1" t="s">
        <v>85</v>
      </c>
      <c r="C61" s="15" t="s">
        <v>86</v>
      </c>
      <c r="D61" s="6" t="s">
        <v>15</v>
      </c>
      <c r="E61" s="2">
        <f>4.38+2.5</f>
        <v>6.88</v>
      </c>
      <c r="F61" s="8"/>
      <c r="G61" s="8">
        <f t="shared" si="3"/>
        <v>0</v>
      </c>
    </row>
    <row r="62" spans="1:7" ht="21" x14ac:dyDescent="0.25">
      <c r="A62" s="4">
        <v>8</v>
      </c>
      <c r="B62" s="1" t="s">
        <v>87</v>
      </c>
      <c r="C62" s="15" t="s">
        <v>88</v>
      </c>
      <c r="D62" s="6" t="s">
        <v>15</v>
      </c>
      <c r="E62" s="2">
        <v>12</v>
      </c>
      <c r="F62" s="8"/>
      <c r="G62" s="8">
        <f t="shared" si="3"/>
        <v>0</v>
      </c>
    </row>
    <row r="63" spans="1:7" ht="21" x14ac:dyDescent="0.25">
      <c r="A63" s="4">
        <v>9</v>
      </c>
      <c r="B63" s="1" t="s">
        <v>87</v>
      </c>
      <c r="C63" s="15" t="s">
        <v>89</v>
      </c>
      <c r="D63" s="6" t="s">
        <v>15</v>
      </c>
      <c r="E63" s="2">
        <f>12*2</f>
        <v>24</v>
      </c>
      <c r="F63" s="8"/>
      <c r="G63" s="8">
        <f t="shared" si="3"/>
        <v>0</v>
      </c>
    </row>
    <row r="64" spans="1:7" ht="31.5" x14ac:dyDescent="0.25">
      <c r="A64" s="4">
        <v>10</v>
      </c>
      <c r="B64" s="3" t="s">
        <v>90</v>
      </c>
      <c r="C64" s="16" t="s">
        <v>91</v>
      </c>
      <c r="D64" s="6" t="s">
        <v>15</v>
      </c>
      <c r="E64" s="2">
        <v>12</v>
      </c>
      <c r="F64" s="8"/>
      <c r="G64" s="8">
        <f t="shared" si="3"/>
        <v>0</v>
      </c>
    </row>
    <row r="65" spans="1:7" ht="21" x14ac:dyDescent="0.25">
      <c r="A65" s="4">
        <v>11</v>
      </c>
      <c r="B65" s="1" t="s">
        <v>92</v>
      </c>
      <c r="C65" s="15" t="s">
        <v>93</v>
      </c>
      <c r="D65" s="6" t="s">
        <v>15</v>
      </c>
      <c r="E65" s="2">
        <f>3*2</f>
        <v>6</v>
      </c>
      <c r="F65" s="8"/>
      <c r="G65" s="8">
        <f t="shared" si="3"/>
        <v>0</v>
      </c>
    </row>
    <row r="66" spans="1:7" x14ac:dyDescent="0.25">
      <c r="A66" s="4">
        <v>12</v>
      </c>
      <c r="B66" s="1" t="s">
        <v>94</v>
      </c>
      <c r="C66" s="15" t="s">
        <v>95</v>
      </c>
      <c r="D66" s="6" t="s">
        <v>96</v>
      </c>
      <c r="E66" s="2">
        <v>2</v>
      </c>
      <c r="F66" s="8"/>
      <c r="G66" s="8">
        <f t="shared" si="3"/>
        <v>0</v>
      </c>
    </row>
    <row r="67" spans="1:7" ht="21" x14ac:dyDescent="0.25">
      <c r="A67" s="4">
        <v>13</v>
      </c>
      <c r="B67" s="1" t="s">
        <v>97</v>
      </c>
      <c r="C67" s="15" t="s">
        <v>98</v>
      </c>
      <c r="D67" s="6" t="s">
        <v>7</v>
      </c>
      <c r="E67" s="2">
        <f>2.5*0.35</f>
        <v>0.88</v>
      </c>
      <c r="F67" s="8"/>
      <c r="G67" s="8">
        <f t="shared" si="3"/>
        <v>0</v>
      </c>
    </row>
    <row r="68" spans="1:7" ht="21" x14ac:dyDescent="0.25">
      <c r="A68" s="4">
        <v>14</v>
      </c>
      <c r="B68" s="1" t="s">
        <v>99</v>
      </c>
      <c r="C68" s="15" t="s">
        <v>100</v>
      </c>
      <c r="D68" s="6" t="s">
        <v>7</v>
      </c>
      <c r="E68" s="2">
        <f>(4.38+12+2.5)*0.8</f>
        <v>15.1</v>
      </c>
      <c r="F68" s="8"/>
      <c r="G68" s="8">
        <f t="shared" si="3"/>
        <v>0</v>
      </c>
    </row>
    <row r="69" spans="1:7" ht="21" x14ac:dyDescent="0.25">
      <c r="A69" s="4">
        <v>15</v>
      </c>
      <c r="B69" s="1" t="s">
        <v>101</v>
      </c>
      <c r="C69" s="54" t="s">
        <v>483</v>
      </c>
      <c r="D69" s="6" t="s">
        <v>7</v>
      </c>
      <c r="E69" s="2">
        <f>E68</f>
        <v>15.1</v>
      </c>
      <c r="F69" s="8"/>
      <c r="G69" s="8">
        <f t="shared" si="3"/>
        <v>0</v>
      </c>
    </row>
    <row r="70" spans="1:7" x14ac:dyDescent="0.25">
      <c r="A70" s="4">
        <v>16</v>
      </c>
      <c r="B70" s="1" t="s">
        <v>102</v>
      </c>
      <c r="C70" s="15" t="s">
        <v>103</v>
      </c>
      <c r="D70" s="6" t="s">
        <v>96</v>
      </c>
      <c r="E70" s="2">
        <v>4</v>
      </c>
      <c r="F70" s="8"/>
      <c r="G70" s="8">
        <f t="shared" si="3"/>
        <v>0</v>
      </c>
    </row>
    <row r="71" spans="1:7" x14ac:dyDescent="0.25">
      <c r="A71" s="95" t="s">
        <v>389</v>
      </c>
      <c r="B71" s="96"/>
      <c r="C71" s="96"/>
      <c r="D71" s="96"/>
      <c r="E71" s="96"/>
      <c r="F71" s="97"/>
      <c r="G71" s="19">
        <f>SUM(G55:G70)</f>
        <v>0</v>
      </c>
    </row>
    <row r="72" spans="1:7" ht="15" customHeight="1" x14ac:dyDescent="0.25">
      <c r="A72" s="9">
        <v>6</v>
      </c>
      <c r="B72" s="13" t="s">
        <v>0</v>
      </c>
      <c r="C72" s="14" t="s">
        <v>104</v>
      </c>
      <c r="D72" s="12"/>
      <c r="E72" s="20"/>
      <c r="F72" s="21"/>
      <c r="G72" s="21"/>
    </row>
    <row r="73" spans="1:7" ht="31.5" x14ac:dyDescent="0.25">
      <c r="A73" s="4">
        <v>1</v>
      </c>
      <c r="B73" s="1" t="s">
        <v>105</v>
      </c>
      <c r="C73" s="54" t="s">
        <v>488</v>
      </c>
      <c r="D73" s="6" t="s">
        <v>7</v>
      </c>
      <c r="E73" s="2">
        <f>0.9*1*2+1*1</f>
        <v>2.8</v>
      </c>
      <c r="F73" s="8"/>
      <c r="G73" s="8">
        <f>E73*F73</f>
        <v>0</v>
      </c>
    </row>
    <row r="74" spans="1:7" x14ac:dyDescent="0.25">
      <c r="A74" s="4">
        <v>2</v>
      </c>
      <c r="B74" s="1" t="s">
        <v>106</v>
      </c>
      <c r="C74" s="54" t="s">
        <v>487</v>
      </c>
      <c r="D74" s="6" t="s">
        <v>7</v>
      </c>
      <c r="E74" s="2">
        <f>E75</f>
        <v>9.43</v>
      </c>
      <c r="F74" s="8"/>
      <c r="G74" s="8">
        <f t="shared" ref="G74:G77" si="4">E74*F74</f>
        <v>0</v>
      </c>
    </row>
    <row r="75" spans="1:7" ht="31.5" x14ac:dyDescent="0.25">
      <c r="A75" s="4">
        <v>3</v>
      </c>
      <c r="B75" s="1" t="s">
        <v>107</v>
      </c>
      <c r="C75" s="54" t="s">
        <v>486</v>
      </c>
      <c r="D75" s="6" t="s">
        <v>7</v>
      </c>
      <c r="E75" s="2">
        <f>0.9*2.05*2+0.8*2.05*2+1.2*2.05</f>
        <v>9.43</v>
      </c>
      <c r="F75" s="8"/>
      <c r="G75" s="8">
        <f t="shared" si="4"/>
        <v>0</v>
      </c>
    </row>
    <row r="76" spans="1:7" ht="21" x14ac:dyDescent="0.25">
      <c r="A76" s="4">
        <v>4</v>
      </c>
      <c r="B76" s="1" t="s">
        <v>108</v>
      </c>
      <c r="C76" s="54" t="s">
        <v>485</v>
      </c>
      <c r="D76" s="6" t="s">
        <v>7</v>
      </c>
      <c r="E76" s="2">
        <f>1*2.05</f>
        <v>2.0499999999999998</v>
      </c>
      <c r="F76" s="8"/>
      <c r="G76" s="8">
        <f t="shared" si="4"/>
        <v>0</v>
      </c>
    </row>
    <row r="77" spans="1:7" ht="21" customHeight="1" x14ac:dyDescent="0.25">
      <c r="A77" s="4">
        <v>5</v>
      </c>
      <c r="B77" s="1" t="s">
        <v>109</v>
      </c>
      <c r="C77" s="15" t="s">
        <v>110</v>
      </c>
      <c r="D77" s="6" t="s">
        <v>15</v>
      </c>
      <c r="E77" s="2">
        <f>1.2*3</f>
        <v>3.6</v>
      </c>
      <c r="F77" s="8"/>
      <c r="G77" s="8">
        <f t="shared" si="4"/>
        <v>0</v>
      </c>
    </row>
    <row r="78" spans="1:7" x14ac:dyDescent="0.25">
      <c r="A78" s="95" t="s">
        <v>390</v>
      </c>
      <c r="B78" s="96"/>
      <c r="C78" s="96"/>
      <c r="D78" s="96"/>
      <c r="E78" s="96"/>
      <c r="F78" s="97"/>
      <c r="G78" s="19">
        <f>SUM(G73:G77)</f>
        <v>0</v>
      </c>
    </row>
    <row r="79" spans="1:7" ht="15" customHeight="1" x14ac:dyDescent="0.25">
      <c r="A79" s="9">
        <v>7</v>
      </c>
      <c r="B79" s="13" t="s">
        <v>0</v>
      </c>
      <c r="C79" s="14" t="s">
        <v>111</v>
      </c>
      <c r="D79" s="12"/>
      <c r="E79" s="20"/>
      <c r="F79" s="21"/>
      <c r="G79" s="21"/>
    </row>
    <row r="80" spans="1:7" x14ac:dyDescent="0.25">
      <c r="A80" s="6" t="s">
        <v>112</v>
      </c>
      <c r="B80" s="107" t="s">
        <v>113</v>
      </c>
      <c r="C80" s="108"/>
      <c r="D80" s="108"/>
      <c r="E80" s="109"/>
      <c r="F80" s="22"/>
      <c r="G80" s="22"/>
    </row>
    <row r="81" spans="1:10" ht="31.5" customHeight="1" x14ac:dyDescent="0.25">
      <c r="A81" s="4">
        <v>1</v>
      </c>
      <c r="B81" s="1" t="s">
        <v>114</v>
      </c>
      <c r="C81" s="15" t="s">
        <v>115</v>
      </c>
      <c r="D81" s="6" t="s">
        <v>7</v>
      </c>
      <c r="E81" s="2">
        <v>35.79</v>
      </c>
      <c r="F81" s="8"/>
      <c r="G81" s="8">
        <f>E81*F81</f>
        <v>0</v>
      </c>
    </row>
    <row r="82" spans="1:10" ht="31.5" customHeight="1" x14ac:dyDescent="0.25">
      <c r="A82" s="4">
        <v>2</v>
      </c>
      <c r="B82" s="1" t="s">
        <v>116</v>
      </c>
      <c r="C82" s="15" t="s">
        <v>117</v>
      </c>
      <c r="D82" s="6" t="s">
        <v>7</v>
      </c>
      <c r="E82" s="2">
        <v>35.79</v>
      </c>
      <c r="F82" s="8"/>
      <c r="G82" s="8">
        <f t="shared" ref="G82:G85" si="5">E82*F82</f>
        <v>0</v>
      </c>
    </row>
    <row r="83" spans="1:10" ht="31.5" customHeight="1" x14ac:dyDescent="0.25">
      <c r="A83" s="4">
        <v>3</v>
      </c>
      <c r="B83" s="1" t="s">
        <v>118</v>
      </c>
      <c r="C83" s="15" t="s">
        <v>119</v>
      </c>
      <c r="D83" s="6" t="s">
        <v>7</v>
      </c>
      <c r="E83" s="2">
        <v>35.79</v>
      </c>
      <c r="F83" s="8"/>
      <c r="G83" s="8">
        <f t="shared" si="5"/>
        <v>0</v>
      </c>
    </row>
    <row r="84" spans="1:10" ht="31.5" customHeight="1" x14ac:dyDescent="0.25">
      <c r="A84" s="4">
        <v>4</v>
      </c>
      <c r="B84" s="1" t="s">
        <v>120</v>
      </c>
      <c r="C84" s="15" t="s">
        <v>115</v>
      </c>
      <c r="D84" s="6" t="s">
        <v>7</v>
      </c>
      <c r="E84" s="2">
        <v>35.79</v>
      </c>
      <c r="F84" s="8"/>
      <c r="G84" s="8">
        <f t="shared" si="5"/>
        <v>0</v>
      </c>
    </row>
    <row r="85" spans="1:10" ht="31.5" customHeight="1" x14ac:dyDescent="0.25">
      <c r="A85" s="4">
        <v>5</v>
      </c>
      <c r="B85" s="1" t="s">
        <v>121</v>
      </c>
      <c r="C85" s="54" t="s">
        <v>489</v>
      </c>
      <c r="D85" s="6" t="s">
        <v>7</v>
      </c>
      <c r="E85" s="2">
        <v>35.79</v>
      </c>
      <c r="F85" s="8"/>
      <c r="G85" s="8">
        <f t="shared" si="5"/>
        <v>0</v>
      </c>
    </row>
    <row r="86" spans="1:10" x14ac:dyDescent="0.25">
      <c r="A86" s="6" t="s">
        <v>122</v>
      </c>
      <c r="B86" s="107" t="s">
        <v>123</v>
      </c>
      <c r="C86" s="108"/>
      <c r="D86" s="108"/>
      <c r="E86" s="109"/>
      <c r="F86" s="22"/>
      <c r="G86" s="8"/>
    </row>
    <row r="87" spans="1:10" ht="21" x14ac:dyDescent="0.25">
      <c r="A87" s="4">
        <v>6</v>
      </c>
      <c r="B87" s="1" t="s">
        <v>124</v>
      </c>
      <c r="C87" s="15" t="s">
        <v>125</v>
      </c>
      <c r="D87" s="6" t="s">
        <v>7</v>
      </c>
      <c r="E87" s="2">
        <f>(9.5*3.7)+(2.5*3.7)+(2.1*3.2)+(10.65*3)+((3.7+3)*3.75/2*3)+((6.3*3.5)*2+(2.31*3.5)*2+(2.1*3.2)*4)-(1*0.9*2)-(1*1)-(1*2.05)-(0.9*2.05)*2-(0.8*2.05)*2-(1.2*2.05)</f>
        <v>193.63</v>
      </c>
      <c r="F87" s="8"/>
      <c r="G87" s="8">
        <f>E87*F87</f>
        <v>0</v>
      </c>
    </row>
    <row r="88" spans="1:10" ht="42" x14ac:dyDescent="0.25">
      <c r="A88" s="4">
        <v>7</v>
      </c>
      <c r="B88" s="1" t="s">
        <v>126</v>
      </c>
      <c r="C88" s="16" t="s">
        <v>127</v>
      </c>
      <c r="D88" s="6" t="s">
        <v>7</v>
      </c>
      <c r="E88" s="2">
        <f>((0.9*2+1)*2+(3*1)+(2.05*12)+(0.9*2+0.8*2+1.2))*0.15</f>
        <v>5.67</v>
      </c>
      <c r="F88" s="8"/>
      <c r="G88" s="8">
        <f t="shared" ref="G88:G94" si="6">E88*F88</f>
        <v>0</v>
      </c>
    </row>
    <row r="89" spans="1:10" ht="31.5" customHeight="1" x14ac:dyDescent="0.25">
      <c r="A89" s="4">
        <v>8</v>
      </c>
      <c r="B89" s="1" t="s">
        <v>128</v>
      </c>
      <c r="C89" s="15" t="s">
        <v>129</v>
      </c>
      <c r="D89" s="6" t="s">
        <v>7</v>
      </c>
      <c r="E89" s="2">
        <f>E87</f>
        <v>193.63</v>
      </c>
      <c r="F89" s="8"/>
      <c r="G89" s="8">
        <f t="shared" si="6"/>
        <v>0</v>
      </c>
    </row>
    <row r="90" spans="1:10" ht="31.5" x14ac:dyDescent="0.25">
      <c r="A90" s="4">
        <v>9</v>
      </c>
      <c r="B90" s="1" t="s">
        <v>130</v>
      </c>
      <c r="C90" s="54" t="s">
        <v>490</v>
      </c>
      <c r="D90" s="6" t="s">
        <v>7</v>
      </c>
      <c r="E90" s="2">
        <f>E87*0.6</f>
        <v>116.18</v>
      </c>
      <c r="F90" s="8"/>
      <c r="G90" s="8">
        <f t="shared" si="6"/>
        <v>0</v>
      </c>
    </row>
    <row r="91" spans="1:10" ht="52.5" x14ac:dyDescent="0.25">
      <c r="A91" s="4">
        <v>10</v>
      </c>
      <c r="B91" s="1" t="s">
        <v>131</v>
      </c>
      <c r="C91" s="54" t="s">
        <v>491</v>
      </c>
      <c r="D91" s="6" t="s">
        <v>7</v>
      </c>
      <c r="E91" s="2">
        <f>E87-E90</f>
        <v>77.45</v>
      </c>
      <c r="F91" s="8"/>
      <c r="G91" s="8">
        <f t="shared" si="6"/>
        <v>0</v>
      </c>
      <c r="J91">
        <f>11+3.75+3.75+3.75+11+2.1+6.5+6.5+2.1+2.1+2.1+2.1</f>
        <v>56.75</v>
      </c>
    </row>
    <row r="92" spans="1:10" ht="31.5" customHeight="1" x14ac:dyDescent="0.25">
      <c r="A92" s="4">
        <v>11</v>
      </c>
      <c r="B92" s="1" t="s">
        <v>132</v>
      </c>
      <c r="C92" s="15" t="s">
        <v>133</v>
      </c>
      <c r="D92" s="6" t="s">
        <v>7</v>
      </c>
      <c r="E92" s="2">
        <f>E91</f>
        <v>77.45</v>
      </c>
      <c r="F92" s="8"/>
      <c r="G92" s="8">
        <f t="shared" si="6"/>
        <v>0</v>
      </c>
    </row>
    <row r="93" spans="1:10" ht="21" customHeight="1" x14ac:dyDescent="0.25">
      <c r="A93" s="4">
        <v>12</v>
      </c>
      <c r="B93" s="1" t="s">
        <v>134</v>
      </c>
      <c r="C93" s="16" t="s">
        <v>135</v>
      </c>
      <c r="D93" s="6" t="s">
        <v>7</v>
      </c>
      <c r="E93" s="2">
        <f>10</f>
        <v>10</v>
      </c>
      <c r="F93" s="8"/>
      <c r="G93" s="8">
        <f t="shared" si="6"/>
        <v>0</v>
      </c>
    </row>
    <row r="94" spans="1:10" x14ac:dyDescent="0.25">
      <c r="A94" s="4">
        <v>13</v>
      </c>
      <c r="B94" s="1" t="s">
        <v>102</v>
      </c>
      <c r="C94" s="15" t="s">
        <v>103</v>
      </c>
      <c r="D94" s="6" t="s">
        <v>96</v>
      </c>
      <c r="E94" s="2">
        <v>8</v>
      </c>
      <c r="F94" s="8"/>
      <c r="G94" s="8">
        <f t="shared" si="6"/>
        <v>0</v>
      </c>
    </row>
    <row r="95" spans="1:10" x14ac:dyDescent="0.25">
      <c r="A95" s="6" t="s">
        <v>136</v>
      </c>
      <c r="B95" s="107" t="s">
        <v>137</v>
      </c>
      <c r="C95" s="108"/>
      <c r="D95" s="108"/>
      <c r="E95" s="109"/>
      <c r="F95" s="22"/>
      <c r="G95" s="8"/>
    </row>
    <row r="96" spans="1:10" ht="31.5" x14ac:dyDescent="0.25">
      <c r="A96" s="4">
        <v>14</v>
      </c>
      <c r="B96" s="1" t="s">
        <v>138</v>
      </c>
      <c r="C96" s="15" t="s">
        <v>139</v>
      </c>
      <c r="D96" s="6" t="s">
        <v>7</v>
      </c>
      <c r="E96" s="2">
        <f>40</f>
        <v>40</v>
      </c>
      <c r="F96" s="8"/>
      <c r="G96" s="8">
        <f>E96*F96</f>
        <v>0</v>
      </c>
    </row>
    <row r="97" spans="1:7" ht="31.5" x14ac:dyDescent="0.25">
      <c r="A97" s="4">
        <v>15</v>
      </c>
      <c r="B97" s="1" t="s">
        <v>140</v>
      </c>
      <c r="C97" s="15" t="s">
        <v>141</v>
      </c>
      <c r="D97" s="6" t="s">
        <v>7</v>
      </c>
      <c r="E97" s="2">
        <v>40</v>
      </c>
      <c r="F97" s="8"/>
      <c r="G97" s="8">
        <f t="shared" ref="G97:G100" si="7">E97*F97</f>
        <v>0</v>
      </c>
    </row>
    <row r="98" spans="1:7" ht="31.5" x14ac:dyDescent="0.25">
      <c r="A98" s="4">
        <v>16</v>
      </c>
      <c r="B98" s="1" t="s">
        <v>80</v>
      </c>
      <c r="C98" s="15" t="s">
        <v>142</v>
      </c>
      <c r="D98" s="6" t="s">
        <v>7</v>
      </c>
      <c r="E98" s="2">
        <v>40</v>
      </c>
      <c r="F98" s="8"/>
      <c r="G98" s="8">
        <f t="shared" si="7"/>
        <v>0</v>
      </c>
    </row>
    <row r="99" spans="1:7" x14ac:dyDescent="0.25">
      <c r="A99" s="4">
        <v>17</v>
      </c>
      <c r="B99" s="1" t="s">
        <v>78</v>
      </c>
      <c r="C99" s="15" t="s">
        <v>143</v>
      </c>
      <c r="D99" s="6" t="s">
        <v>7</v>
      </c>
      <c r="E99" s="2">
        <v>40</v>
      </c>
      <c r="F99" s="8"/>
      <c r="G99" s="8">
        <f t="shared" si="7"/>
        <v>0</v>
      </c>
    </row>
    <row r="100" spans="1:7" ht="31.5" customHeight="1" x14ac:dyDescent="0.25">
      <c r="A100" s="4">
        <v>18</v>
      </c>
      <c r="B100" s="1" t="s">
        <v>144</v>
      </c>
      <c r="C100" s="15" t="s">
        <v>145</v>
      </c>
      <c r="D100" s="6" t="s">
        <v>7</v>
      </c>
      <c r="E100" s="2">
        <v>40</v>
      </c>
      <c r="F100" s="8"/>
      <c r="G100" s="8">
        <f t="shared" si="7"/>
        <v>0</v>
      </c>
    </row>
    <row r="101" spans="1:7" x14ac:dyDescent="0.25">
      <c r="A101" s="98" t="s">
        <v>391</v>
      </c>
      <c r="B101" s="99"/>
      <c r="C101" s="99"/>
      <c r="D101" s="99"/>
      <c r="E101" s="99"/>
      <c r="F101" s="100"/>
      <c r="G101" s="19">
        <f>SUM(G81:G100)</f>
        <v>0</v>
      </c>
    </row>
    <row r="102" spans="1:7" x14ac:dyDescent="0.25">
      <c r="A102" s="9">
        <v>8</v>
      </c>
      <c r="B102" s="13" t="s">
        <v>0</v>
      </c>
      <c r="C102" s="14" t="s">
        <v>146</v>
      </c>
      <c r="D102" s="12"/>
      <c r="E102" s="20"/>
      <c r="F102" s="21"/>
      <c r="G102" s="21"/>
    </row>
    <row r="103" spans="1:7" ht="31.5" customHeight="1" x14ac:dyDescent="0.25">
      <c r="A103" s="4">
        <v>1</v>
      </c>
      <c r="B103" s="1" t="s">
        <v>147</v>
      </c>
      <c r="C103" s="15" t="s">
        <v>148</v>
      </c>
      <c r="D103" s="6" t="s">
        <v>7</v>
      </c>
      <c r="E103" s="2">
        <f>(11.65+2.5+4)*3.5</f>
        <v>63.53</v>
      </c>
      <c r="F103" s="8"/>
      <c r="G103" s="8">
        <f>E103*F103</f>
        <v>0</v>
      </c>
    </row>
    <row r="104" spans="1:7" x14ac:dyDescent="0.25">
      <c r="A104" s="4">
        <v>2</v>
      </c>
      <c r="B104" s="1" t="s">
        <v>149</v>
      </c>
      <c r="C104" s="15" t="s">
        <v>150</v>
      </c>
      <c r="D104" s="6" t="s">
        <v>151</v>
      </c>
      <c r="E104" s="2">
        <f>4.15+12+2.5</f>
        <v>18.649999999999999</v>
      </c>
      <c r="F104" s="8"/>
      <c r="G104" s="8">
        <f t="shared" ref="G104:G109" si="8">E104*F104</f>
        <v>0</v>
      </c>
    </row>
    <row r="105" spans="1:7" ht="42" x14ac:dyDescent="0.25">
      <c r="A105" s="4">
        <v>3</v>
      </c>
      <c r="B105" s="1" t="s">
        <v>152</v>
      </c>
      <c r="C105" s="54" t="s">
        <v>492</v>
      </c>
      <c r="D105" s="6" t="s">
        <v>7</v>
      </c>
      <c r="E105" s="2">
        <f>(4+11.65+2.5)*3.35</f>
        <v>60.8</v>
      </c>
      <c r="F105" s="8"/>
      <c r="G105" s="8">
        <f t="shared" si="8"/>
        <v>0</v>
      </c>
    </row>
    <row r="106" spans="1:7" ht="52.5" x14ac:dyDescent="0.25">
      <c r="A106" s="4">
        <v>4</v>
      </c>
      <c r="B106" s="1" t="s">
        <v>153</v>
      </c>
      <c r="C106" s="54" t="s">
        <v>493</v>
      </c>
      <c r="D106" s="6" t="s">
        <v>7</v>
      </c>
      <c r="E106" s="2">
        <f>((0.9*2+1)*2+(3*1)+(2.05*2+1))*0.15</f>
        <v>2.06</v>
      </c>
      <c r="F106" s="8"/>
      <c r="G106" s="8">
        <f t="shared" si="8"/>
        <v>0</v>
      </c>
    </row>
    <row r="107" spans="1:7" ht="21" customHeight="1" x14ac:dyDescent="0.25">
      <c r="A107" s="4">
        <v>5</v>
      </c>
      <c r="B107" s="1" t="s">
        <v>154</v>
      </c>
      <c r="C107" s="15" t="s">
        <v>155</v>
      </c>
      <c r="D107" s="6" t="s">
        <v>151</v>
      </c>
      <c r="E107" s="2">
        <f>(0.9*2+1)*2+(3*1)+(2.05*2+1)+3+3</f>
        <v>19.7</v>
      </c>
      <c r="F107" s="8"/>
      <c r="G107" s="8">
        <f t="shared" si="8"/>
        <v>0</v>
      </c>
    </row>
    <row r="108" spans="1:7" ht="31.5" x14ac:dyDescent="0.25">
      <c r="A108" s="4">
        <v>6</v>
      </c>
      <c r="B108" s="1" t="s">
        <v>156</v>
      </c>
      <c r="C108" s="54" t="s">
        <v>494</v>
      </c>
      <c r="D108" s="6" t="s">
        <v>7</v>
      </c>
      <c r="E108" s="2">
        <f>(11.65+4+2.5)*0.6</f>
        <v>10.89</v>
      </c>
      <c r="F108" s="8"/>
      <c r="G108" s="8">
        <f t="shared" si="8"/>
        <v>0</v>
      </c>
    </row>
    <row r="109" spans="1:7" ht="21" customHeight="1" x14ac:dyDescent="0.25">
      <c r="A109" s="4">
        <v>7</v>
      </c>
      <c r="B109" s="1" t="s">
        <v>97</v>
      </c>
      <c r="C109" s="15" t="s">
        <v>98</v>
      </c>
      <c r="D109" s="6" t="s">
        <v>7</v>
      </c>
      <c r="E109" s="2">
        <f>(1.2*3)*0.45</f>
        <v>1.62</v>
      </c>
      <c r="F109" s="8"/>
      <c r="G109" s="8">
        <f t="shared" si="8"/>
        <v>0</v>
      </c>
    </row>
    <row r="110" spans="1:7" x14ac:dyDescent="0.25">
      <c r="A110" s="95" t="s">
        <v>392</v>
      </c>
      <c r="B110" s="96"/>
      <c r="C110" s="96"/>
      <c r="D110" s="96"/>
      <c r="E110" s="96"/>
      <c r="F110" s="97"/>
      <c r="G110" s="19">
        <f>SUM(G103:G109)</f>
        <v>0</v>
      </c>
    </row>
    <row r="111" spans="1:7" ht="21.75" customHeight="1" x14ac:dyDescent="0.25">
      <c r="A111" s="9">
        <v>9</v>
      </c>
      <c r="B111" s="13" t="s">
        <v>0</v>
      </c>
      <c r="C111" s="55" t="s">
        <v>477</v>
      </c>
      <c r="D111" s="12"/>
      <c r="E111" s="20"/>
      <c r="F111" s="21"/>
      <c r="G111" s="21"/>
    </row>
    <row r="112" spans="1:7" ht="31.5" x14ac:dyDescent="0.25">
      <c r="A112" s="57">
        <v>1</v>
      </c>
      <c r="B112" s="58" t="s">
        <v>157</v>
      </c>
      <c r="C112" s="59" t="s">
        <v>158</v>
      </c>
      <c r="D112" s="60" t="s">
        <v>7</v>
      </c>
      <c r="E112" s="56">
        <f>(1.5*8)+(1.5*3)+(13*2)</f>
        <v>42.5</v>
      </c>
      <c r="F112" s="61"/>
      <c r="G112" s="61">
        <f>E112*F112</f>
        <v>0</v>
      </c>
    </row>
    <row r="113" spans="1:7" ht="42" x14ac:dyDescent="0.25">
      <c r="A113" s="57">
        <v>2</v>
      </c>
      <c r="B113" s="58" t="s">
        <v>159</v>
      </c>
      <c r="C113" s="62" t="s">
        <v>475</v>
      </c>
      <c r="D113" s="60" t="s">
        <v>7</v>
      </c>
      <c r="E113" s="56">
        <f>E112</f>
        <v>42.5</v>
      </c>
      <c r="F113" s="61"/>
      <c r="G113" s="61">
        <f t="shared" ref="G113:G121" si="9">E113*F113</f>
        <v>0</v>
      </c>
    </row>
    <row r="114" spans="1:7" ht="21" customHeight="1" x14ac:dyDescent="0.25">
      <c r="A114" s="57">
        <v>3</v>
      </c>
      <c r="B114" s="58" t="s">
        <v>175</v>
      </c>
      <c r="C114" s="59" t="s">
        <v>176</v>
      </c>
      <c r="D114" s="60" t="s">
        <v>7</v>
      </c>
      <c r="E114" s="56">
        <f>(8+3+13)*2</f>
        <v>48</v>
      </c>
      <c r="F114" s="61"/>
      <c r="G114" s="61">
        <f t="shared" si="9"/>
        <v>0</v>
      </c>
    </row>
    <row r="115" spans="1:7" ht="21" x14ac:dyDescent="0.25">
      <c r="A115" s="57">
        <v>4</v>
      </c>
      <c r="B115" s="58" t="s">
        <v>160</v>
      </c>
      <c r="C115" s="62" t="s">
        <v>476</v>
      </c>
      <c r="D115" s="60" t="s">
        <v>7</v>
      </c>
      <c r="E115" s="56">
        <f>E112</f>
        <v>42.5</v>
      </c>
      <c r="F115" s="61"/>
      <c r="G115" s="61">
        <f t="shared" si="9"/>
        <v>0</v>
      </c>
    </row>
    <row r="116" spans="1:7" ht="21" customHeight="1" x14ac:dyDescent="0.25">
      <c r="A116" s="57">
        <v>5</v>
      </c>
      <c r="B116" s="58" t="s">
        <v>161</v>
      </c>
      <c r="C116" s="59" t="s">
        <v>162</v>
      </c>
      <c r="D116" s="60" t="s">
        <v>7</v>
      </c>
      <c r="E116" s="56">
        <f>E115</f>
        <v>42.5</v>
      </c>
      <c r="F116" s="61"/>
      <c r="G116" s="61">
        <f t="shared" si="9"/>
        <v>0</v>
      </c>
    </row>
    <row r="117" spans="1:7" ht="21" x14ac:dyDescent="0.25">
      <c r="A117" s="57">
        <v>6</v>
      </c>
      <c r="B117" s="58" t="s">
        <v>163</v>
      </c>
      <c r="C117" s="59" t="s">
        <v>164</v>
      </c>
      <c r="D117" s="60" t="s">
        <v>7</v>
      </c>
      <c r="E117" s="56">
        <f>E116</f>
        <v>42.5</v>
      </c>
      <c r="F117" s="61"/>
      <c r="G117" s="61">
        <f t="shared" si="9"/>
        <v>0</v>
      </c>
    </row>
    <row r="118" spans="1:7" ht="31.5" x14ac:dyDescent="0.25">
      <c r="A118" s="57">
        <v>7</v>
      </c>
      <c r="B118" s="58" t="s">
        <v>165</v>
      </c>
      <c r="C118" s="63" t="s">
        <v>166</v>
      </c>
      <c r="D118" s="60" t="s">
        <v>7</v>
      </c>
      <c r="E118" s="56">
        <f>E117</f>
        <v>42.5</v>
      </c>
      <c r="F118" s="61"/>
      <c r="G118" s="61">
        <f t="shared" si="9"/>
        <v>0</v>
      </c>
    </row>
    <row r="119" spans="1:7" ht="31.5" customHeight="1" x14ac:dyDescent="0.25">
      <c r="A119" s="57">
        <v>8</v>
      </c>
      <c r="B119" s="58" t="s">
        <v>173</v>
      </c>
      <c r="C119" s="59" t="s">
        <v>174</v>
      </c>
      <c r="D119" s="60" t="s">
        <v>7</v>
      </c>
      <c r="E119" s="56">
        <f>E118</f>
        <v>42.5</v>
      </c>
      <c r="F119" s="61"/>
      <c r="G119" s="61">
        <f>E119*F119</f>
        <v>0</v>
      </c>
    </row>
    <row r="120" spans="1:7" ht="21" customHeight="1" x14ac:dyDescent="0.25">
      <c r="A120" s="57">
        <v>9</v>
      </c>
      <c r="B120" s="58" t="s">
        <v>167</v>
      </c>
      <c r="C120" s="59" t="s">
        <v>168</v>
      </c>
      <c r="D120" s="60" t="s">
        <v>15</v>
      </c>
      <c r="E120" s="56">
        <f>8+3+13</f>
        <v>24</v>
      </c>
      <c r="F120" s="61"/>
      <c r="G120" s="61">
        <f t="shared" si="9"/>
        <v>0</v>
      </c>
    </row>
    <row r="121" spans="1:7" x14ac:dyDescent="0.25">
      <c r="A121" s="57">
        <v>10</v>
      </c>
      <c r="B121" s="58" t="s">
        <v>169</v>
      </c>
      <c r="C121" s="59" t="s">
        <v>170</v>
      </c>
      <c r="D121" s="60" t="s">
        <v>12</v>
      </c>
      <c r="E121" s="56">
        <f>24*0.2*0.25</f>
        <v>1.2</v>
      </c>
      <c r="F121" s="61"/>
      <c r="G121" s="61">
        <f t="shared" si="9"/>
        <v>0</v>
      </c>
    </row>
    <row r="122" spans="1:7" ht="21" customHeight="1" x14ac:dyDescent="0.25">
      <c r="A122" s="57">
        <v>11</v>
      </c>
      <c r="B122" s="58" t="s">
        <v>171</v>
      </c>
      <c r="C122" s="59" t="s">
        <v>172</v>
      </c>
      <c r="D122" s="60" t="s">
        <v>15</v>
      </c>
      <c r="E122" s="56">
        <f>E120</f>
        <v>24</v>
      </c>
      <c r="F122" s="61"/>
      <c r="G122" s="61">
        <f>E122*F122</f>
        <v>0</v>
      </c>
    </row>
    <row r="123" spans="1:7" x14ac:dyDescent="0.25">
      <c r="A123" s="95" t="s">
        <v>393</v>
      </c>
      <c r="B123" s="96"/>
      <c r="C123" s="96"/>
      <c r="D123" s="96"/>
      <c r="E123" s="96"/>
      <c r="F123" s="97"/>
      <c r="G123" s="19">
        <f>SUM(G112:G122)</f>
        <v>0</v>
      </c>
    </row>
    <row r="124" spans="1:7" x14ac:dyDescent="0.25">
      <c r="A124" s="9">
        <v>10</v>
      </c>
      <c r="B124" s="13" t="s">
        <v>0</v>
      </c>
      <c r="C124" s="14" t="s">
        <v>177</v>
      </c>
      <c r="D124" s="12"/>
      <c r="E124" s="20"/>
      <c r="F124" s="21"/>
      <c r="G124" s="21"/>
    </row>
    <row r="125" spans="1:7" ht="42" x14ac:dyDescent="0.25">
      <c r="A125" s="4">
        <v>1</v>
      </c>
      <c r="B125" s="1" t="s">
        <v>178</v>
      </c>
      <c r="C125" s="15" t="s">
        <v>179</v>
      </c>
      <c r="D125" s="6" t="s">
        <v>7</v>
      </c>
      <c r="E125" s="2">
        <v>3.5</v>
      </c>
      <c r="F125" s="8"/>
      <c r="G125" s="8">
        <f>E125*F125</f>
        <v>0</v>
      </c>
    </row>
    <row r="126" spans="1:7" ht="42" x14ac:dyDescent="0.25">
      <c r="A126" s="4">
        <v>2</v>
      </c>
      <c r="B126" s="1" t="s">
        <v>180</v>
      </c>
      <c r="C126" s="15" t="s">
        <v>181</v>
      </c>
      <c r="D126" s="6" t="s">
        <v>7</v>
      </c>
      <c r="E126" s="2">
        <v>2.5</v>
      </c>
      <c r="F126" s="8"/>
      <c r="G126" s="8">
        <f t="shared" ref="G126:G130" si="10">E126*F126</f>
        <v>0</v>
      </c>
    </row>
    <row r="127" spans="1:7" ht="42" x14ac:dyDescent="0.25">
      <c r="A127" s="4">
        <v>3</v>
      </c>
      <c r="B127" s="1" t="s">
        <v>178</v>
      </c>
      <c r="C127" s="15" t="s">
        <v>182</v>
      </c>
      <c r="D127" s="6" t="s">
        <v>7</v>
      </c>
      <c r="E127" s="2">
        <v>2.5</v>
      </c>
      <c r="F127" s="8"/>
      <c r="G127" s="8">
        <f t="shared" si="10"/>
        <v>0</v>
      </c>
    </row>
    <row r="128" spans="1:7" ht="31.5" customHeight="1" x14ac:dyDescent="0.25">
      <c r="A128" s="4">
        <v>4</v>
      </c>
      <c r="B128" s="1" t="s">
        <v>2</v>
      </c>
      <c r="C128" s="15" t="s">
        <v>183</v>
      </c>
      <c r="D128" s="6" t="s">
        <v>151</v>
      </c>
      <c r="E128" s="2">
        <v>6.4</v>
      </c>
      <c r="F128" s="8"/>
      <c r="G128" s="8">
        <f t="shared" si="10"/>
        <v>0</v>
      </c>
    </row>
    <row r="129" spans="1:7" x14ac:dyDescent="0.25">
      <c r="A129" s="4">
        <v>5</v>
      </c>
      <c r="B129" s="1" t="s">
        <v>2</v>
      </c>
      <c r="C129" s="15" t="s">
        <v>184</v>
      </c>
      <c r="D129" s="6" t="s">
        <v>96</v>
      </c>
      <c r="E129" s="2">
        <v>10</v>
      </c>
      <c r="F129" s="8"/>
      <c r="G129" s="8">
        <f t="shared" si="10"/>
        <v>0</v>
      </c>
    </row>
    <row r="130" spans="1:7" ht="31.5" customHeight="1" x14ac:dyDescent="0.25">
      <c r="A130" s="4">
        <v>6</v>
      </c>
      <c r="B130" s="1" t="s">
        <v>2</v>
      </c>
      <c r="C130" s="15" t="s">
        <v>185</v>
      </c>
      <c r="D130" s="6" t="s">
        <v>96</v>
      </c>
      <c r="E130" s="2">
        <v>10</v>
      </c>
      <c r="F130" s="8"/>
      <c r="G130" s="8">
        <f t="shared" si="10"/>
        <v>0</v>
      </c>
    </row>
    <row r="131" spans="1:7" x14ac:dyDescent="0.25">
      <c r="A131" s="95" t="s">
        <v>394</v>
      </c>
      <c r="B131" s="96"/>
      <c r="C131" s="96"/>
      <c r="D131" s="96"/>
      <c r="E131" s="96"/>
      <c r="F131" s="97"/>
      <c r="G131" s="19">
        <f>SUM(G125:G130)</f>
        <v>0</v>
      </c>
    </row>
    <row r="132" spans="1:7" x14ac:dyDescent="0.25">
      <c r="A132" s="101" t="s">
        <v>370</v>
      </c>
      <c r="B132" s="102"/>
      <c r="C132" s="102"/>
      <c r="D132" s="102"/>
      <c r="E132" s="102"/>
      <c r="F132" s="102"/>
      <c r="G132" s="103"/>
    </row>
    <row r="133" spans="1:7" ht="15" customHeight="1" x14ac:dyDescent="0.25">
      <c r="A133" s="9">
        <v>1</v>
      </c>
      <c r="B133" s="64" t="s">
        <v>495</v>
      </c>
      <c r="C133" s="17" t="s">
        <v>186</v>
      </c>
      <c r="D133" s="12"/>
      <c r="E133" s="20"/>
      <c r="F133" s="21"/>
      <c r="G133" s="21"/>
    </row>
    <row r="134" spans="1:7" ht="15" customHeight="1" x14ac:dyDescent="0.25">
      <c r="A134" s="65" t="s">
        <v>498</v>
      </c>
      <c r="B134" s="13" t="s">
        <v>0</v>
      </c>
      <c r="C134" s="14" t="s">
        <v>192</v>
      </c>
      <c r="D134" s="12"/>
      <c r="E134" s="20"/>
      <c r="F134" s="21"/>
      <c r="G134" s="21"/>
    </row>
    <row r="135" spans="1:7" ht="31.5" x14ac:dyDescent="0.25">
      <c r="A135" s="66">
        <v>1</v>
      </c>
      <c r="B135" s="1" t="s">
        <v>189</v>
      </c>
      <c r="C135" s="15" t="s">
        <v>193</v>
      </c>
      <c r="D135" s="6" t="s">
        <v>15</v>
      </c>
      <c r="E135" s="2">
        <v>6</v>
      </c>
      <c r="F135" s="8"/>
      <c r="G135" s="8">
        <f>E135*F135</f>
        <v>0</v>
      </c>
    </row>
    <row r="136" spans="1:7" ht="21" x14ac:dyDescent="0.25">
      <c r="A136" s="66">
        <v>2</v>
      </c>
      <c r="B136" s="1" t="s">
        <v>190</v>
      </c>
      <c r="C136" s="15" t="s">
        <v>194</v>
      </c>
      <c r="D136" s="6" t="s">
        <v>15</v>
      </c>
      <c r="E136" s="2">
        <v>6</v>
      </c>
      <c r="F136" s="8"/>
      <c r="G136" s="8">
        <f t="shared" ref="G136:G141" si="11">E136*F136</f>
        <v>0</v>
      </c>
    </row>
    <row r="137" spans="1:7" ht="21" x14ac:dyDescent="0.25">
      <c r="A137" s="66">
        <v>3</v>
      </c>
      <c r="B137" s="1" t="s">
        <v>187</v>
      </c>
      <c r="C137" s="15" t="s">
        <v>195</v>
      </c>
      <c r="D137" s="6" t="s">
        <v>96</v>
      </c>
      <c r="E137" s="2">
        <v>4</v>
      </c>
      <c r="F137" s="8"/>
      <c r="G137" s="8">
        <f t="shared" si="11"/>
        <v>0</v>
      </c>
    </row>
    <row r="138" spans="1:7" ht="21" x14ac:dyDescent="0.25">
      <c r="A138" s="66">
        <v>4</v>
      </c>
      <c r="B138" s="1" t="s">
        <v>188</v>
      </c>
      <c r="C138" s="15" t="s">
        <v>196</v>
      </c>
      <c r="D138" s="6" t="s">
        <v>96</v>
      </c>
      <c r="E138" s="2">
        <v>4</v>
      </c>
      <c r="F138" s="8"/>
      <c r="G138" s="8">
        <f t="shared" si="11"/>
        <v>0</v>
      </c>
    </row>
    <row r="139" spans="1:7" x14ac:dyDescent="0.25">
      <c r="A139" s="66">
        <v>5</v>
      </c>
      <c r="B139" s="1" t="s">
        <v>197</v>
      </c>
      <c r="C139" s="54" t="s">
        <v>496</v>
      </c>
      <c r="D139" s="6" t="s">
        <v>15</v>
      </c>
      <c r="E139" s="2">
        <f>5+7+5+5+2+2+5</f>
        <v>31</v>
      </c>
      <c r="F139" s="8"/>
      <c r="G139" s="8">
        <f t="shared" si="11"/>
        <v>0</v>
      </c>
    </row>
    <row r="140" spans="1:7" ht="21" x14ac:dyDescent="0.25">
      <c r="A140" s="66">
        <v>6</v>
      </c>
      <c r="B140" s="1" t="s">
        <v>2</v>
      </c>
      <c r="C140" s="54" t="s">
        <v>497</v>
      </c>
      <c r="D140" s="6" t="s">
        <v>96</v>
      </c>
      <c r="E140" s="2">
        <v>4</v>
      </c>
      <c r="F140" s="8"/>
      <c r="G140" s="8">
        <f t="shared" si="11"/>
        <v>0</v>
      </c>
    </row>
    <row r="141" spans="1:7" ht="21" customHeight="1" x14ac:dyDescent="0.25">
      <c r="A141" s="66">
        <v>7</v>
      </c>
      <c r="B141" s="1" t="s">
        <v>198</v>
      </c>
      <c r="C141" s="15" t="s">
        <v>199</v>
      </c>
      <c r="D141" s="6" t="s">
        <v>15</v>
      </c>
      <c r="E141" s="2">
        <f>E139</f>
        <v>31</v>
      </c>
      <c r="F141" s="8"/>
      <c r="G141" s="8">
        <f t="shared" si="11"/>
        <v>0</v>
      </c>
    </row>
    <row r="142" spans="1:7" x14ac:dyDescent="0.25">
      <c r="A142" s="95" t="s">
        <v>395</v>
      </c>
      <c r="B142" s="96"/>
      <c r="C142" s="96"/>
      <c r="D142" s="96"/>
      <c r="E142" s="96"/>
      <c r="F142" s="97"/>
      <c r="G142" s="19">
        <f>SUM(G135:G141)</f>
        <v>0</v>
      </c>
    </row>
    <row r="143" spans="1:7" ht="15" customHeight="1" x14ac:dyDescent="0.25">
      <c r="A143" s="10">
        <v>2</v>
      </c>
      <c r="B143" s="13" t="s">
        <v>0</v>
      </c>
      <c r="C143" s="14" t="s">
        <v>200</v>
      </c>
      <c r="D143" s="12"/>
      <c r="E143" s="20"/>
      <c r="F143" s="21"/>
      <c r="G143" s="21"/>
    </row>
    <row r="144" spans="1:7" ht="31.5" x14ac:dyDescent="0.25">
      <c r="A144" s="67">
        <v>1</v>
      </c>
      <c r="B144" s="1" t="s">
        <v>197</v>
      </c>
      <c r="C144" s="15" t="s">
        <v>201</v>
      </c>
      <c r="D144" s="6" t="s">
        <v>15</v>
      </c>
      <c r="E144" s="2">
        <v>31</v>
      </c>
      <c r="F144" s="8"/>
      <c r="G144" s="8">
        <f>E144*F144</f>
        <v>0</v>
      </c>
    </row>
    <row r="145" spans="1:7" ht="31.5" customHeight="1" x14ac:dyDescent="0.25">
      <c r="A145" s="67">
        <v>2</v>
      </c>
      <c r="B145" s="1" t="s">
        <v>2</v>
      </c>
      <c r="C145" s="15" t="s">
        <v>202</v>
      </c>
      <c r="D145" s="6" t="s">
        <v>96</v>
      </c>
      <c r="E145" s="2">
        <v>4</v>
      </c>
      <c r="F145" s="8"/>
      <c r="G145" s="8">
        <f t="shared" ref="G145:G151" si="12">E145*F145</f>
        <v>0</v>
      </c>
    </row>
    <row r="146" spans="1:7" ht="21" customHeight="1" x14ac:dyDescent="0.25">
      <c r="A146" s="67">
        <v>3</v>
      </c>
      <c r="B146" s="1" t="s">
        <v>203</v>
      </c>
      <c r="C146" s="15" t="s">
        <v>204</v>
      </c>
      <c r="D146" s="6" t="s">
        <v>96</v>
      </c>
      <c r="E146" s="2">
        <v>16</v>
      </c>
      <c r="F146" s="8"/>
      <c r="G146" s="8">
        <f t="shared" si="12"/>
        <v>0</v>
      </c>
    </row>
    <row r="147" spans="1:7" ht="21" x14ac:dyDescent="0.25">
      <c r="A147" s="67">
        <v>4</v>
      </c>
      <c r="B147" s="1" t="s">
        <v>206</v>
      </c>
      <c r="C147" s="15" t="s">
        <v>207</v>
      </c>
      <c r="D147" s="6" t="s">
        <v>15</v>
      </c>
      <c r="E147" s="2">
        <f>E144</f>
        <v>31</v>
      </c>
      <c r="F147" s="8"/>
      <c r="G147" s="8">
        <f t="shared" si="12"/>
        <v>0</v>
      </c>
    </row>
    <row r="148" spans="1:7" ht="21" customHeight="1" x14ac:dyDescent="0.25">
      <c r="A148" s="67">
        <v>5</v>
      </c>
      <c r="B148" s="1" t="s">
        <v>208</v>
      </c>
      <c r="C148" s="15" t="s">
        <v>191</v>
      </c>
      <c r="D148" s="6" t="s">
        <v>15</v>
      </c>
      <c r="E148" s="2">
        <f>E147</f>
        <v>31</v>
      </c>
      <c r="F148" s="8"/>
      <c r="G148" s="8">
        <f t="shared" si="12"/>
        <v>0</v>
      </c>
    </row>
    <row r="149" spans="1:7" ht="21" customHeight="1" x14ac:dyDescent="0.25">
      <c r="A149" s="67">
        <v>6</v>
      </c>
      <c r="B149" s="1" t="s">
        <v>209</v>
      </c>
      <c r="C149" s="15" t="s">
        <v>210</v>
      </c>
      <c r="D149" s="6" t="s">
        <v>211</v>
      </c>
      <c r="E149" s="2">
        <v>1</v>
      </c>
      <c r="F149" s="8"/>
      <c r="G149" s="8">
        <f t="shared" si="12"/>
        <v>0</v>
      </c>
    </row>
    <row r="150" spans="1:7" ht="21" customHeight="1" x14ac:dyDescent="0.25">
      <c r="A150" s="67">
        <v>7</v>
      </c>
      <c r="B150" s="1" t="s">
        <v>212</v>
      </c>
      <c r="C150" s="15" t="s">
        <v>213</v>
      </c>
      <c r="D150" s="6" t="s">
        <v>15</v>
      </c>
      <c r="E150" s="2">
        <v>31</v>
      </c>
      <c r="F150" s="8"/>
      <c r="G150" s="8">
        <f t="shared" si="12"/>
        <v>0</v>
      </c>
    </row>
    <row r="151" spans="1:7" ht="31.5" customHeight="1" x14ac:dyDescent="0.25">
      <c r="A151" s="67">
        <v>8</v>
      </c>
      <c r="B151" s="1" t="s">
        <v>2</v>
      </c>
      <c r="C151" s="15" t="s">
        <v>214</v>
      </c>
      <c r="D151" s="6" t="s">
        <v>4</v>
      </c>
      <c r="E151" s="2">
        <v>1</v>
      </c>
      <c r="F151" s="8"/>
      <c r="G151" s="8">
        <f t="shared" si="12"/>
        <v>0</v>
      </c>
    </row>
    <row r="152" spans="1:7" x14ac:dyDescent="0.25">
      <c r="A152" s="95" t="s">
        <v>396</v>
      </c>
      <c r="B152" s="96"/>
      <c r="C152" s="96"/>
      <c r="D152" s="96"/>
      <c r="E152" s="96"/>
      <c r="F152" s="97"/>
      <c r="G152" s="19">
        <f>SUM(G144:G151)</f>
        <v>0</v>
      </c>
    </row>
    <row r="153" spans="1:7" ht="24" x14ac:dyDescent="0.25">
      <c r="A153" s="10">
        <v>3</v>
      </c>
      <c r="B153" s="13" t="s">
        <v>0</v>
      </c>
      <c r="C153" s="14" t="s">
        <v>215</v>
      </c>
      <c r="D153" s="12"/>
      <c r="E153" s="20"/>
      <c r="F153" s="21"/>
      <c r="G153" s="21"/>
    </row>
    <row r="154" spans="1:7" ht="31.5" customHeight="1" x14ac:dyDescent="0.25">
      <c r="A154" s="67">
        <v>1</v>
      </c>
      <c r="B154" s="1" t="s">
        <v>216</v>
      </c>
      <c r="C154" s="15" t="s">
        <v>217</v>
      </c>
      <c r="D154" s="6" t="s">
        <v>96</v>
      </c>
      <c r="E154" s="2">
        <v>2</v>
      </c>
      <c r="F154" s="8"/>
      <c r="G154" s="8">
        <f>E154*F154</f>
        <v>0</v>
      </c>
    </row>
    <row r="155" spans="1:7" ht="21" customHeight="1" x14ac:dyDescent="0.25">
      <c r="A155" s="67">
        <v>2</v>
      </c>
      <c r="B155" s="1" t="s">
        <v>218</v>
      </c>
      <c r="C155" s="15" t="s">
        <v>219</v>
      </c>
      <c r="D155" s="6" t="s">
        <v>96</v>
      </c>
      <c r="E155" s="2">
        <v>2</v>
      </c>
      <c r="F155" s="8"/>
      <c r="G155" s="8">
        <f t="shared" ref="G155:G156" si="13">E155*F155</f>
        <v>0</v>
      </c>
    </row>
    <row r="156" spans="1:7" ht="21" customHeight="1" x14ac:dyDescent="0.25">
      <c r="A156" s="67">
        <v>3</v>
      </c>
      <c r="B156" s="1" t="s">
        <v>220</v>
      </c>
      <c r="C156" s="15" t="s">
        <v>221</v>
      </c>
      <c r="D156" s="6" t="s">
        <v>96</v>
      </c>
      <c r="E156" s="2">
        <v>14</v>
      </c>
      <c r="F156" s="8"/>
      <c r="G156" s="8">
        <f t="shared" si="13"/>
        <v>0</v>
      </c>
    </row>
    <row r="157" spans="1:7" x14ac:dyDescent="0.25">
      <c r="A157" s="95" t="s">
        <v>397</v>
      </c>
      <c r="B157" s="96"/>
      <c r="C157" s="96"/>
      <c r="D157" s="96"/>
      <c r="E157" s="96"/>
      <c r="F157" s="97"/>
      <c r="G157" s="19">
        <f>SUM(G154:G156)</f>
        <v>0</v>
      </c>
    </row>
    <row r="158" spans="1:7" ht="24" x14ac:dyDescent="0.25">
      <c r="A158" s="10">
        <v>4</v>
      </c>
      <c r="B158" s="13" t="s">
        <v>0</v>
      </c>
      <c r="C158" s="55" t="s">
        <v>506</v>
      </c>
      <c r="D158" s="12"/>
      <c r="E158" s="20"/>
      <c r="F158" s="21"/>
      <c r="G158" s="21"/>
    </row>
    <row r="159" spans="1:7" ht="42" x14ac:dyDescent="0.25">
      <c r="A159" s="67">
        <v>1</v>
      </c>
      <c r="B159" s="1" t="s">
        <v>222</v>
      </c>
      <c r="C159" s="15" t="s">
        <v>223</v>
      </c>
      <c r="D159" s="6" t="s">
        <v>4</v>
      </c>
      <c r="E159" s="2">
        <v>2</v>
      </c>
      <c r="F159" s="8"/>
      <c r="G159" s="8">
        <f t="shared" ref="G159:G179" si="14">E159*F159</f>
        <v>0</v>
      </c>
    </row>
    <row r="160" spans="1:7" ht="31.5" x14ac:dyDescent="0.25">
      <c r="A160" s="67">
        <v>2</v>
      </c>
      <c r="B160" s="1" t="s">
        <v>224</v>
      </c>
      <c r="C160" s="15" t="s">
        <v>225</v>
      </c>
      <c r="D160" s="6" t="s">
        <v>96</v>
      </c>
      <c r="E160" s="2">
        <v>6</v>
      </c>
      <c r="F160" s="8"/>
      <c r="G160" s="8">
        <f t="shared" si="14"/>
        <v>0</v>
      </c>
    </row>
    <row r="161" spans="1:7" x14ac:dyDescent="0.25">
      <c r="A161" s="67">
        <v>3</v>
      </c>
      <c r="B161" s="1" t="s">
        <v>226</v>
      </c>
      <c r="C161" s="15" t="s">
        <v>227</v>
      </c>
      <c r="D161" s="6" t="s">
        <v>96</v>
      </c>
      <c r="E161" s="2">
        <v>4</v>
      </c>
      <c r="F161" s="8"/>
      <c r="G161" s="8">
        <f t="shared" si="14"/>
        <v>0</v>
      </c>
    </row>
    <row r="162" spans="1:7" ht="31.5" customHeight="1" x14ac:dyDescent="0.25">
      <c r="A162" s="67">
        <v>4</v>
      </c>
      <c r="B162" s="1" t="s">
        <v>230</v>
      </c>
      <c r="C162" s="15" t="s">
        <v>231</v>
      </c>
      <c r="D162" s="6" t="s">
        <v>4</v>
      </c>
      <c r="E162" s="2">
        <v>1</v>
      </c>
      <c r="F162" s="8"/>
      <c r="G162" s="8">
        <f t="shared" si="14"/>
        <v>0</v>
      </c>
    </row>
    <row r="163" spans="1:7" ht="21" x14ac:dyDescent="0.25">
      <c r="A163" s="67">
        <v>5</v>
      </c>
      <c r="B163" s="1" t="s">
        <v>228</v>
      </c>
      <c r="C163" s="15" t="s">
        <v>232</v>
      </c>
      <c r="D163" s="6" t="s">
        <v>4</v>
      </c>
      <c r="E163" s="2">
        <v>1</v>
      </c>
      <c r="F163" s="8"/>
      <c r="G163" s="8">
        <f t="shared" si="14"/>
        <v>0</v>
      </c>
    </row>
    <row r="164" spans="1:7" ht="21" x14ac:dyDescent="0.25">
      <c r="A164" s="67">
        <v>6</v>
      </c>
      <c r="B164" s="1" t="s">
        <v>229</v>
      </c>
      <c r="C164" s="15" t="s">
        <v>233</v>
      </c>
      <c r="D164" s="6" t="s">
        <v>4</v>
      </c>
      <c r="E164" s="2">
        <v>1</v>
      </c>
      <c r="F164" s="8"/>
      <c r="G164" s="8">
        <f t="shared" si="14"/>
        <v>0</v>
      </c>
    </row>
    <row r="165" spans="1:7" ht="31.5" customHeight="1" x14ac:dyDescent="0.25">
      <c r="A165" s="67">
        <v>7</v>
      </c>
      <c r="B165" s="1" t="s">
        <v>230</v>
      </c>
      <c r="C165" s="15" t="s">
        <v>231</v>
      </c>
      <c r="D165" s="6" t="s">
        <v>4</v>
      </c>
      <c r="E165" s="2">
        <v>1</v>
      </c>
      <c r="F165" s="8"/>
      <c r="G165" s="8">
        <f t="shared" si="14"/>
        <v>0</v>
      </c>
    </row>
    <row r="166" spans="1:7" x14ac:dyDescent="0.25">
      <c r="A166" s="67">
        <v>8</v>
      </c>
      <c r="B166" s="1" t="s">
        <v>218</v>
      </c>
      <c r="C166" s="15" t="s">
        <v>234</v>
      </c>
      <c r="D166" s="6" t="s">
        <v>96</v>
      </c>
      <c r="E166" s="2">
        <v>14</v>
      </c>
      <c r="F166" s="8"/>
      <c r="G166" s="8">
        <f t="shared" si="14"/>
        <v>0</v>
      </c>
    </row>
    <row r="167" spans="1:7" x14ac:dyDescent="0.25">
      <c r="A167" s="70">
        <v>9</v>
      </c>
      <c r="B167" s="71" t="s">
        <v>235</v>
      </c>
      <c r="C167" s="72" t="s">
        <v>236</v>
      </c>
      <c r="D167" s="73" t="s">
        <v>96</v>
      </c>
      <c r="E167" s="74">
        <v>2</v>
      </c>
      <c r="F167" s="75"/>
      <c r="G167" s="75">
        <f t="shared" si="14"/>
        <v>0</v>
      </c>
    </row>
    <row r="168" spans="1:7" ht="21" x14ac:dyDescent="0.25">
      <c r="A168" s="77">
        <v>10</v>
      </c>
      <c r="B168" s="78" t="s">
        <v>507</v>
      </c>
      <c r="C168" s="78" t="s">
        <v>509</v>
      </c>
      <c r="D168" s="79" t="s">
        <v>463</v>
      </c>
      <c r="E168" s="80">
        <v>1</v>
      </c>
      <c r="F168" s="81"/>
      <c r="G168" s="81">
        <f t="shared" si="14"/>
        <v>0</v>
      </c>
    </row>
    <row r="169" spans="1:7" ht="21" x14ac:dyDescent="0.25">
      <c r="A169" s="77">
        <v>11</v>
      </c>
      <c r="B169" s="78" t="s">
        <v>507</v>
      </c>
      <c r="C169" s="78" t="s">
        <v>508</v>
      </c>
      <c r="D169" s="79" t="s">
        <v>463</v>
      </c>
      <c r="E169" s="80">
        <v>1</v>
      </c>
      <c r="F169" s="81"/>
      <c r="G169" s="81">
        <f t="shared" si="14"/>
        <v>0</v>
      </c>
    </row>
    <row r="170" spans="1:7" ht="31.5" x14ac:dyDescent="0.25">
      <c r="A170" s="77">
        <v>12</v>
      </c>
      <c r="B170" s="78" t="s">
        <v>507</v>
      </c>
      <c r="C170" s="78" t="s">
        <v>511</v>
      </c>
      <c r="D170" s="79" t="s">
        <v>463</v>
      </c>
      <c r="E170" s="80">
        <v>1</v>
      </c>
      <c r="F170" s="81"/>
      <c r="G170" s="81">
        <f t="shared" si="14"/>
        <v>0</v>
      </c>
    </row>
    <row r="171" spans="1:7" ht="31.5" x14ac:dyDescent="0.25">
      <c r="A171" s="77">
        <v>13</v>
      </c>
      <c r="B171" s="78" t="s">
        <v>507</v>
      </c>
      <c r="C171" s="78" t="s">
        <v>510</v>
      </c>
      <c r="D171" s="79" t="s">
        <v>463</v>
      </c>
      <c r="E171" s="80">
        <v>1</v>
      </c>
      <c r="F171" s="81"/>
      <c r="G171" s="81">
        <f t="shared" si="14"/>
        <v>0</v>
      </c>
    </row>
    <row r="172" spans="1:7" ht="31.5" x14ac:dyDescent="0.25">
      <c r="A172" s="77">
        <v>14</v>
      </c>
      <c r="B172" s="78" t="s">
        <v>507</v>
      </c>
      <c r="C172" s="78" t="s">
        <v>512</v>
      </c>
      <c r="D172" s="79" t="s">
        <v>463</v>
      </c>
      <c r="E172" s="80">
        <v>1</v>
      </c>
      <c r="F172" s="81"/>
      <c r="G172" s="81">
        <f t="shared" si="14"/>
        <v>0</v>
      </c>
    </row>
    <row r="173" spans="1:7" ht="31.5" x14ac:dyDescent="0.25">
      <c r="A173" s="77">
        <v>15</v>
      </c>
      <c r="B173" s="78" t="s">
        <v>507</v>
      </c>
      <c r="C173" s="78" t="s">
        <v>513</v>
      </c>
      <c r="D173" s="79" t="s">
        <v>463</v>
      </c>
      <c r="E173" s="80">
        <v>2</v>
      </c>
      <c r="F173" s="81"/>
      <c r="G173" s="81">
        <f t="shared" si="14"/>
        <v>0</v>
      </c>
    </row>
    <row r="174" spans="1:7" ht="42" x14ac:dyDescent="0.25">
      <c r="A174" s="77">
        <v>16</v>
      </c>
      <c r="B174" s="78" t="s">
        <v>507</v>
      </c>
      <c r="C174" s="78" t="s">
        <v>514</v>
      </c>
      <c r="D174" s="79" t="s">
        <v>463</v>
      </c>
      <c r="E174" s="80">
        <v>1</v>
      </c>
      <c r="F174" s="81"/>
      <c r="G174" s="81">
        <f t="shared" si="14"/>
        <v>0</v>
      </c>
    </row>
    <row r="175" spans="1:7" ht="31.5" x14ac:dyDescent="0.25">
      <c r="A175" s="77">
        <v>17</v>
      </c>
      <c r="B175" s="78" t="s">
        <v>507</v>
      </c>
      <c r="C175" s="78" t="s">
        <v>515</v>
      </c>
      <c r="D175" s="79" t="s">
        <v>463</v>
      </c>
      <c r="E175" s="80">
        <v>1</v>
      </c>
      <c r="F175" s="81"/>
      <c r="G175" s="81">
        <f t="shared" si="14"/>
        <v>0</v>
      </c>
    </row>
    <row r="176" spans="1:7" ht="31.5" x14ac:dyDescent="0.25">
      <c r="A176" s="77">
        <v>18</v>
      </c>
      <c r="B176" s="78" t="s">
        <v>507</v>
      </c>
      <c r="C176" s="78" t="s">
        <v>516</v>
      </c>
      <c r="D176" s="79" t="s">
        <v>463</v>
      </c>
      <c r="E176" s="80">
        <v>1</v>
      </c>
      <c r="F176" s="81"/>
      <c r="G176" s="81">
        <f t="shared" si="14"/>
        <v>0</v>
      </c>
    </row>
    <row r="177" spans="1:7" ht="31.5" x14ac:dyDescent="0.25">
      <c r="A177" s="77">
        <v>19</v>
      </c>
      <c r="B177" s="78" t="s">
        <v>507</v>
      </c>
      <c r="C177" s="78" t="s">
        <v>517</v>
      </c>
      <c r="D177" s="79" t="s">
        <v>463</v>
      </c>
      <c r="E177" s="80">
        <v>1</v>
      </c>
      <c r="F177" s="81"/>
      <c r="G177" s="81">
        <f t="shared" si="14"/>
        <v>0</v>
      </c>
    </row>
    <row r="178" spans="1:7" ht="31.5" x14ac:dyDescent="0.25">
      <c r="A178" s="77">
        <v>20</v>
      </c>
      <c r="B178" s="78" t="s">
        <v>507</v>
      </c>
      <c r="C178" s="78" t="s">
        <v>518</v>
      </c>
      <c r="D178" s="79" t="s">
        <v>463</v>
      </c>
      <c r="E178" s="80">
        <v>1</v>
      </c>
      <c r="F178" s="81"/>
      <c r="G178" s="81">
        <f t="shared" si="14"/>
        <v>0</v>
      </c>
    </row>
    <row r="179" spans="1:7" ht="31.5" x14ac:dyDescent="0.25">
      <c r="A179" s="77">
        <v>21</v>
      </c>
      <c r="B179" s="78" t="s">
        <v>507</v>
      </c>
      <c r="C179" s="78" t="s">
        <v>519</v>
      </c>
      <c r="D179" s="79" t="s">
        <v>463</v>
      </c>
      <c r="E179" s="80">
        <v>2</v>
      </c>
      <c r="F179" s="81"/>
      <c r="G179" s="81">
        <f t="shared" si="14"/>
        <v>0</v>
      </c>
    </row>
    <row r="180" spans="1:7" x14ac:dyDescent="0.25">
      <c r="A180" s="104" t="s">
        <v>398</v>
      </c>
      <c r="B180" s="105"/>
      <c r="C180" s="105"/>
      <c r="D180" s="105"/>
      <c r="E180" s="105"/>
      <c r="F180" s="106"/>
      <c r="G180" s="76">
        <f>SUM(G159:G179)</f>
        <v>0</v>
      </c>
    </row>
    <row r="181" spans="1:7" ht="15" customHeight="1" x14ac:dyDescent="0.25">
      <c r="A181" s="10">
        <v>5</v>
      </c>
      <c r="B181" s="13" t="s">
        <v>0</v>
      </c>
      <c r="C181" s="14" t="s">
        <v>238</v>
      </c>
      <c r="D181" s="12"/>
      <c r="E181" s="20"/>
      <c r="F181" s="21"/>
      <c r="G181" s="21"/>
    </row>
    <row r="182" spans="1:7" ht="31.5" x14ac:dyDescent="0.25">
      <c r="A182" s="67">
        <v>1</v>
      </c>
      <c r="B182" s="1" t="s">
        <v>237</v>
      </c>
      <c r="C182" s="62" t="s">
        <v>505</v>
      </c>
      <c r="D182" s="6" t="s">
        <v>4</v>
      </c>
      <c r="E182" s="2">
        <v>1</v>
      </c>
      <c r="F182" s="8"/>
      <c r="G182" s="8">
        <f t="shared" ref="G182" si="15">E182*F182</f>
        <v>0</v>
      </c>
    </row>
    <row r="183" spans="1:7" x14ac:dyDescent="0.25">
      <c r="A183" s="98" t="s">
        <v>399</v>
      </c>
      <c r="B183" s="99"/>
      <c r="C183" s="99"/>
      <c r="D183" s="99"/>
      <c r="E183" s="99"/>
      <c r="F183" s="100"/>
      <c r="G183" s="19">
        <f>SUM(G182:G182)</f>
        <v>0</v>
      </c>
    </row>
    <row r="184" spans="1:7" ht="15" customHeight="1" x14ac:dyDescent="0.25">
      <c r="A184" s="10">
        <v>6</v>
      </c>
      <c r="B184" s="13" t="s">
        <v>0</v>
      </c>
      <c r="C184" s="14" t="s">
        <v>239</v>
      </c>
      <c r="D184" s="12"/>
      <c r="E184" s="20"/>
      <c r="F184" s="21"/>
      <c r="G184" s="21"/>
    </row>
    <row r="185" spans="1:7" ht="21" customHeight="1" x14ac:dyDescent="0.25">
      <c r="A185" s="67">
        <v>1</v>
      </c>
      <c r="B185" s="1" t="s">
        <v>240</v>
      </c>
      <c r="C185" s="15" t="s">
        <v>241</v>
      </c>
      <c r="D185" s="6" t="s">
        <v>96</v>
      </c>
      <c r="E185" s="2">
        <v>6</v>
      </c>
      <c r="F185" s="8"/>
      <c r="G185" s="8">
        <f t="shared" ref="G185:G199" si="16">E185*F185</f>
        <v>0</v>
      </c>
    </row>
    <row r="186" spans="1:7" ht="21" customHeight="1" x14ac:dyDescent="0.25">
      <c r="A186" s="67">
        <v>2</v>
      </c>
      <c r="B186" s="1" t="s">
        <v>242</v>
      </c>
      <c r="C186" s="15" t="s">
        <v>243</v>
      </c>
      <c r="D186" s="6" t="s">
        <v>4</v>
      </c>
      <c r="E186" s="2">
        <v>6</v>
      </c>
      <c r="F186" s="8"/>
      <c r="G186" s="8">
        <f t="shared" si="16"/>
        <v>0</v>
      </c>
    </row>
    <row r="187" spans="1:7" x14ac:dyDescent="0.25">
      <c r="A187" s="4">
        <v>3</v>
      </c>
      <c r="B187" s="1" t="s">
        <v>244</v>
      </c>
      <c r="C187" s="15" t="s">
        <v>245</v>
      </c>
      <c r="D187" s="6" t="s">
        <v>96</v>
      </c>
      <c r="E187" s="2">
        <v>6</v>
      </c>
      <c r="F187" s="8"/>
      <c r="G187" s="8">
        <f t="shared" si="16"/>
        <v>0</v>
      </c>
    </row>
    <row r="188" spans="1:7" ht="21" customHeight="1" x14ac:dyDescent="0.25">
      <c r="A188" s="67">
        <v>4</v>
      </c>
      <c r="B188" s="1" t="s">
        <v>246</v>
      </c>
      <c r="C188" s="54" t="s">
        <v>499</v>
      </c>
      <c r="D188" s="6" t="s">
        <v>96</v>
      </c>
      <c r="E188" s="2">
        <v>12</v>
      </c>
      <c r="F188" s="8"/>
      <c r="G188" s="8">
        <f t="shared" si="16"/>
        <v>0</v>
      </c>
    </row>
    <row r="189" spans="1:7" ht="21" customHeight="1" x14ac:dyDescent="0.25">
      <c r="A189" s="67">
        <v>5</v>
      </c>
      <c r="B189" s="1" t="s">
        <v>247</v>
      </c>
      <c r="C189" s="15" t="s">
        <v>248</v>
      </c>
      <c r="D189" s="6" t="s">
        <v>15</v>
      </c>
      <c r="E189" s="2">
        <v>50</v>
      </c>
      <c r="F189" s="8"/>
      <c r="G189" s="8">
        <f t="shared" si="16"/>
        <v>0</v>
      </c>
    </row>
    <row r="190" spans="1:7" ht="21" customHeight="1" x14ac:dyDescent="0.25">
      <c r="A190" s="4">
        <v>6</v>
      </c>
      <c r="B190" s="1" t="s">
        <v>247</v>
      </c>
      <c r="C190" s="15" t="s">
        <v>249</v>
      </c>
      <c r="D190" s="6" t="s">
        <v>15</v>
      </c>
      <c r="E190" s="2">
        <v>20</v>
      </c>
      <c r="F190" s="8"/>
      <c r="G190" s="8">
        <f t="shared" si="16"/>
        <v>0</v>
      </c>
    </row>
    <row r="191" spans="1:7" ht="21" customHeight="1" x14ac:dyDescent="0.25">
      <c r="A191" s="67">
        <v>7</v>
      </c>
      <c r="B191" s="1" t="s">
        <v>250</v>
      </c>
      <c r="C191" s="15" t="s">
        <v>251</v>
      </c>
      <c r="D191" s="6" t="s">
        <v>4</v>
      </c>
      <c r="E191" s="2">
        <v>2</v>
      </c>
      <c r="F191" s="8"/>
      <c r="G191" s="8">
        <f t="shared" si="16"/>
        <v>0</v>
      </c>
    </row>
    <row r="192" spans="1:7" ht="21" customHeight="1" x14ac:dyDescent="0.25">
      <c r="A192" s="67">
        <v>8</v>
      </c>
      <c r="B192" s="1" t="s">
        <v>252</v>
      </c>
      <c r="C192" s="15" t="s">
        <v>253</v>
      </c>
      <c r="D192" s="6" t="s">
        <v>96</v>
      </c>
      <c r="E192" s="2">
        <v>1</v>
      </c>
      <c r="F192" s="8"/>
      <c r="G192" s="8">
        <f t="shared" si="16"/>
        <v>0</v>
      </c>
    </row>
    <row r="193" spans="1:7" ht="21" customHeight="1" x14ac:dyDescent="0.25">
      <c r="A193" s="4">
        <v>9</v>
      </c>
      <c r="B193" s="1" t="s">
        <v>254</v>
      </c>
      <c r="C193" s="15" t="s">
        <v>255</v>
      </c>
      <c r="D193" s="6" t="s">
        <v>211</v>
      </c>
      <c r="E193" s="2">
        <v>1</v>
      </c>
      <c r="F193" s="8"/>
      <c r="G193" s="8">
        <f t="shared" si="16"/>
        <v>0</v>
      </c>
    </row>
    <row r="194" spans="1:7" ht="21" customHeight="1" x14ac:dyDescent="0.25">
      <c r="A194" s="67">
        <v>10</v>
      </c>
      <c r="B194" s="1" t="s">
        <v>208</v>
      </c>
      <c r="C194" s="15" t="s">
        <v>256</v>
      </c>
      <c r="D194" s="6" t="s">
        <v>15</v>
      </c>
      <c r="E194" s="2">
        <v>70</v>
      </c>
      <c r="F194" s="8"/>
      <c r="G194" s="8">
        <f t="shared" si="16"/>
        <v>0</v>
      </c>
    </row>
    <row r="195" spans="1:7" ht="21" customHeight="1" x14ac:dyDescent="0.25">
      <c r="A195" s="67">
        <v>11</v>
      </c>
      <c r="B195" s="1" t="s">
        <v>205</v>
      </c>
      <c r="C195" s="15" t="s">
        <v>257</v>
      </c>
      <c r="D195" s="6" t="s">
        <v>15</v>
      </c>
      <c r="E195" s="2">
        <v>50</v>
      </c>
      <c r="F195" s="8"/>
      <c r="G195" s="8">
        <f t="shared" si="16"/>
        <v>0</v>
      </c>
    </row>
    <row r="196" spans="1:7" ht="21" customHeight="1" x14ac:dyDescent="0.25">
      <c r="A196" s="4">
        <v>12</v>
      </c>
      <c r="B196" s="1" t="s">
        <v>206</v>
      </c>
      <c r="C196" s="15" t="s">
        <v>258</v>
      </c>
      <c r="D196" s="6" t="s">
        <v>15</v>
      </c>
      <c r="E196" s="2">
        <v>20</v>
      </c>
      <c r="F196" s="8"/>
      <c r="G196" s="8">
        <f t="shared" si="16"/>
        <v>0</v>
      </c>
    </row>
    <row r="197" spans="1:7" ht="21" customHeight="1" x14ac:dyDescent="0.25">
      <c r="A197" s="67">
        <v>13</v>
      </c>
      <c r="B197" s="1" t="s">
        <v>259</v>
      </c>
      <c r="C197" s="15" t="s">
        <v>260</v>
      </c>
      <c r="D197" s="6" t="s">
        <v>15</v>
      </c>
      <c r="E197" s="2">
        <v>3</v>
      </c>
      <c r="F197" s="8"/>
      <c r="G197" s="8">
        <f t="shared" si="16"/>
        <v>0</v>
      </c>
    </row>
    <row r="198" spans="1:7" ht="21" customHeight="1" x14ac:dyDescent="0.25">
      <c r="A198" s="67">
        <v>14</v>
      </c>
      <c r="B198" s="1" t="s">
        <v>261</v>
      </c>
      <c r="C198" s="16" t="s">
        <v>262</v>
      </c>
      <c r="D198" s="6" t="s">
        <v>96</v>
      </c>
      <c r="E198" s="2">
        <v>4</v>
      </c>
      <c r="F198" s="8"/>
      <c r="G198" s="8">
        <f t="shared" si="16"/>
        <v>0</v>
      </c>
    </row>
    <row r="199" spans="1:7" ht="21" x14ac:dyDescent="0.25">
      <c r="A199" s="4">
        <v>15</v>
      </c>
      <c r="B199" s="1" t="s">
        <v>237</v>
      </c>
      <c r="C199" s="15" t="s">
        <v>263</v>
      </c>
      <c r="D199" s="6" t="s">
        <v>4</v>
      </c>
      <c r="E199" s="2">
        <v>1</v>
      </c>
      <c r="F199" s="8"/>
      <c r="G199" s="8">
        <f t="shared" si="16"/>
        <v>0</v>
      </c>
    </row>
    <row r="200" spans="1:7" x14ac:dyDescent="0.25">
      <c r="A200" s="95" t="s">
        <v>400</v>
      </c>
      <c r="B200" s="96"/>
      <c r="C200" s="96"/>
      <c r="D200" s="96"/>
      <c r="E200" s="96"/>
      <c r="F200" s="97"/>
      <c r="G200" s="19">
        <f>SUM(G185:G199)</f>
        <v>0</v>
      </c>
    </row>
    <row r="201" spans="1:7" ht="15" customHeight="1" x14ac:dyDescent="0.25">
      <c r="A201" s="10">
        <v>7</v>
      </c>
      <c r="B201" s="13" t="s">
        <v>0</v>
      </c>
      <c r="C201" s="14" t="s">
        <v>264</v>
      </c>
      <c r="D201" s="12"/>
      <c r="E201" s="20"/>
      <c r="F201" s="21"/>
      <c r="G201" s="21"/>
    </row>
    <row r="202" spans="1:7" ht="21" customHeight="1" x14ac:dyDescent="0.25">
      <c r="A202" s="67">
        <v>1</v>
      </c>
      <c r="B202" s="1" t="s">
        <v>265</v>
      </c>
      <c r="C202" s="15" t="s">
        <v>266</v>
      </c>
      <c r="D202" s="6" t="s">
        <v>15</v>
      </c>
      <c r="E202" s="2">
        <v>2</v>
      </c>
      <c r="F202" s="8"/>
      <c r="G202" s="8">
        <f>E202*F202</f>
        <v>0</v>
      </c>
    </row>
    <row r="203" spans="1:7" ht="21" customHeight="1" x14ac:dyDescent="0.25">
      <c r="A203" s="67">
        <v>2</v>
      </c>
      <c r="B203" s="1" t="s">
        <v>267</v>
      </c>
      <c r="C203" s="15" t="s">
        <v>268</v>
      </c>
      <c r="D203" s="6" t="s">
        <v>96</v>
      </c>
      <c r="E203" s="2">
        <v>1</v>
      </c>
      <c r="F203" s="8"/>
      <c r="G203" s="8">
        <f t="shared" ref="G203:G212" si="17">E203*F203</f>
        <v>0</v>
      </c>
    </row>
    <row r="204" spans="1:7" ht="21" customHeight="1" x14ac:dyDescent="0.25">
      <c r="A204" s="67">
        <v>3</v>
      </c>
      <c r="B204" s="1" t="s">
        <v>269</v>
      </c>
      <c r="C204" s="15" t="s">
        <v>270</v>
      </c>
      <c r="D204" s="6" t="s">
        <v>15</v>
      </c>
      <c r="E204" s="2">
        <v>7</v>
      </c>
      <c r="F204" s="8"/>
      <c r="G204" s="8">
        <f t="shared" si="17"/>
        <v>0</v>
      </c>
    </row>
    <row r="205" spans="1:7" ht="21" x14ac:dyDescent="0.25">
      <c r="A205" s="67">
        <v>4</v>
      </c>
      <c r="B205" s="1" t="s">
        <v>271</v>
      </c>
      <c r="C205" s="15" t="s">
        <v>272</v>
      </c>
      <c r="D205" s="6" t="s">
        <v>15</v>
      </c>
      <c r="E205" s="2">
        <v>3</v>
      </c>
      <c r="F205" s="8"/>
      <c r="G205" s="8">
        <f t="shared" si="17"/>
        <v>0</v>
      </c>
    </row>
    <row r="206" spans="1:7" ht="31.5" x14ac:dyDescent="0.25">
      <c r="A206" s="67">
        <v>5</v>
      </c>
      <c r="B206" s="1" t="s">
        <v>273</v>
      </c>
      <c r="C206" s="16" t="s">
        <v>274</v>
      </c>
      <c r="D206" s="6" t="s">
        <v>15</v>
      </c>
      <c r="E206" s="2">
        <v>1</v>
      </c>
      <c r="F206" s="8"/>
      <c r="G206" s="8">
        <f t="shared" si="17"/>
        <v>0</v>
      </c>
    </row>
    <row r="207" spans="1:7" ht="21" x14ac:dyDescent="0.25">
      <c r="A207" s="67">
        <v>6</v>
      </c>
      <c r="B207" s="1" t="s">
        <v>275</v>
      </c>
      <c r="C207" s="15" t="s">
        <v>276</v>
      </c>
      <c r="D207" s="6" t="s">
        <v>15</v>
      </c>
      <c r="E207" s="2">
        <v>6</v>
      </c>
      <c r="F207" s="8"/>
      <c r="G207" s="8">
        <f t="shared" si="17"/>
        <v>0</v>
      </c>
    </row>
    <row r="208" spans="1:7" ht="21" x14ac:dyDescent="0.25">
      <c r="A208" s="67">
        <v>7</v>
      </c>
      <c r="B208" s="1" t="s">
        <v>277</v>
      </c>
      <c r="C208" s="15" t="s">
        <v>278</v>
      </c>
      <c r="D208" s="6" t="s">
        <v>15</v>
      </c>
      <c r="E208" s="2">
        <f>7+3+1+6</f>
        <v>17</v>
      </c>
      <c r="F208" s="8"/>
      <c r="G208" s="8">
        <f t="shared" si="17"/>
        <v>0</v>
      </c>
    </row>
    <row r="209" spans="1:7" ht="21" customHeight="1" x14ac:dyDescent="0.25">
      <c r="A209" s="67">
        <v>8</v>
      </c>
      <c r="B209" s="1" t="s">
        <v>279</v>
      </c>
      <c r="C209" s="15" t="s">
        <v>280</v>
      </c>
      <c r="D209" s="6" t="s">
        <v>96</v>
      </c>
      <c r="E209" s="2">
        <v>1</v>
      </c>
      <c r="F209" s="8"/>
      <c r="G209" s="8">
        <f t="shared" si="17"/>
        <v>0</v>
      </c>
    </row>
    <row r="210" spans="1:7" ht="21" customHeight="1" x14ac:dyDescent="0.25">
      <c r="A210" s="67">
        <v>9</v>
      </c>
      <c r="B210" s="1" t="s">
        <v>281</v>
      </c>
      <c r="C210" s="15" t="s">
        <v>282</v>
      </c>
      <c r="D210" s="6" t="s">
        <v>96</v>
      </c>
      <c r="E210" s="2">
        <v>6</v>
      </c>
      <c r="F210" s="8"/>
      <c r="G210" s="8">
        <f t="shared" si="17"/>
        <v>0</v>
      </c>
    </row>
    <row r="211" spans="1:7" ht="21" customHeight="1" x14ac:dyDescent="0.25">
      <c r="A211" s="67">
        <v>10</v>
      </c>
      <c r="B211" s="3" t="s">
        <v>283</v>
      </c>
      <c r="C211" s="16" t="s">
        <v>284</v>
      </c>
      <c r="D211" s="6" t="s">
        <v>15</v>
      </c>
      <c r="E211" s="2">
        <v>4</v>
      </c>
      <c r="F211" s="8"/>
      <c r="G211" s="8">
        <f t="shared" si="17"/>
        <v>0</v>
      </c>
    </row>
    <row r="212" spans="1:7" ht="21" customHeight="1" x14ac:dyDescent="0.25">
      <c r="A212" s="67">
        <v>11</v>
      </c>
      <c r="B212" s="1" t="s">
        <v>285</v>
      </c>
      <c r="C212" s="15" t="s">
        <v>286</v>
      </c>
      <c r="D212" s="6" t="s">
        <v>96</v>
      </c>
      <c r="E212" s="2">
        <v>1</v>
      </c>
      <c r="F212" s="8"/>
      <c r="G212" s="8">
        <f t="shared" si="17"/>
        <v>0</v>
      </c>
    </row>
    <row r="213" spans="1:7" x14ac:dyDescent="0.25">
      <c r="A213" s="95" t="s">
        <v>401</v>
      </c>
      <c r="B213" s="96"/>
      <c r="C213" s="96"/>
      <c r="D213" s="96"/>
      <c r="E213" s="96"/>
      <c r="F213" s="97"/>
      <c r="G213" s="19">
        <f>SUM(G202:G212)</f>
        <v>0</v>
      </c>
    </row>
    <row r="214" spans="1:7" x14ac:dyDescent="0.25">
      <c r="A214" s="10">
        <v>8</v>
      </c>
      <c r="B214" s="13" t="s">
        <v>0</v>
      </c>
      <c r="C214" s="14" t="s">
        <v>287</v>
      </c>
      <c r="D214" s="12"/>
      <c r="E214" s="20"/>
      <c r="F214" s="21"/>
      <c r="G214" s="21"/>
    </row>
    <row r="215" spans="1:7" ht="21" customHeight="1" x14ac:dyDescent="0.25">
      <c r="A215" s="67">
        <v>1</v>
      </c>
      <c r="B215" s="1" t="s">
        <v>288</v>
      </c>
      <c r="C215" s="15" t="s">
        <v>289</v>
      </c>
      <c r="D215" s="6" t="s">
        <v>96</v>
      </c>
      <c r="E215" s="2">
        <v>24</v>
      </c>
      <c r="F215" s="8"/>
      <c r="G215" s="8">
        <f>E215*F215</f>
        <v>0</v>
      </c>
    </row>
    <row r="216" spans="1:7" ht="31.5" customHeight="1" x14ac:dyDescent="0.25">
      <c r="A216" s="67">
        <v>2</v>
      </c>
      <c r="B216" s="1" t="s">
        <v>290</v>
      </c>
      <c r="C216" s="15" t="s">
        <v>291</v>
      </c>
      <c r="D216" s="6" t="s">
        <v>151</v>
      </c>
      <c r="E216" s="2">
        <v>5</v>
      </c>
      <c r="F216" s="8"/>
      <c r="G216" s="8">
        <f t="shared" ref="G216:G221" si="18">E216*F216</f>
        <v>0</v>
      </c>
    </row>
    <row r="217" spans="1:7" ht="31.5" customHeight="1" x14ac:dyDescent="0.25">
      <c r="A217" s="67">
        <v>3</v>
      </c>
      <c r="B217" s="1" t="s">
        <v>292</v>
      </c>
      <c r="C217" s="16" t="s">
        <v>293</v>
      </c>
      <c r="D217" s="6" t="s">
        <v>96</v>
      </c>
      <c r="E217" s="2">
        <v>5</v>
      </c>
      <c r="F217" s="8"/>
      <c r="G217" s="8">
        <f t="shared" si="18"/>
        <v>0</v>
      </c>
    </row>
    <row r="218" spans="1:7" ht="21" customHeight="1" x14ac:dyDescent="0.25">
      <c r="A218" s="67">
        <v>4</v>
      </c>
      <c r="B218" s="1" t="s">
        <v>294</v>
      </c>
      <c r="C218" s="15" t="s">
        <v>295</v>
      </c>
      <c r="D218" s="6" t="s">
        <v>96</v>
      </c>
      <c r="E218" s="2">
        <v>6</v>
      </c>
      <c r="F218" s="8"/>
      <c r="G218" s="8">
        <f t="shared" si="18"/>
        <v>0</v>
      </c>
    </row>
    <row r="219" spans="1:7" ht="21" customHeight="1" x14ac:dyDescent="0.25">
      <c r="A219" s="67">
        <v>5</v>
      </c>
      <c r="B219" s="1" t="s">
        <v>296</v>
      </c>
      <c r="C219" s="16" t="s">
        <v>297</v>
      </c>
      <c r="D219" s="6" t="s">
        <v>96</v>
      </c>
      <c r="E219" s="2">
        <v>6</v>
      </c>
      <c r="F219" s="8"/>
      <c r="G219" s="8">
        <f t="shared" si="18"/>
        <v>0</v>
      </c>
    </row>
    <row r="220" spans="1:7" ht="15" customHeight="1" x14ac:dyDescent="0.25">
      <c r="A220" s="67">
        <v>6</v>
      </c>
      <c r="B220" s="1" t="s">
        <v>237</v>
      </c>
      <c r="C220" s="15" t="s">
        <v>298</v>
      </c>
      <c r="D220" s="6" t="s">
        <v>4</v>
      </c>
      <c r="E220" s="2">
        <v>1</v>
      </c>
      <c r="F220" s="8"/>
      <c r="G220" s="8">
        <f t="shared" si="18"/>
        <v>0</v>
      </c>
    </row>
    <row r="221" spans="1:7" ht="31.5" customHeight="1" x14ac:dyDescent="0.25">
      <c r="A221" s="67">
        <v>7</v>
      </c>
      <c r="B221" s="1" t="s">
        <v>2</v>
      </c>
      <c r="C221" s="68" t="s">
        <v>500</v>
      </c>
      <c r="D221" s="6" t="s">
        <v>4</v>
      </c>
      <c r="E221" s="2">
        <v>1</v>
      </c>
      <c r="F221" s="8"/>
      <c r="G221" s="8">
        <f t="shared" si="18"/>
        <v>0</v>
      </c>
    </row>
    <row r="222" spans="1:7" x14ac:dyDescent="0.25">
      <c r="A222" s="95" t="s">
        <v>402</v>
      </c>
      <c r="B222" s="96"/>
      <c r="C222" s="96"/>
      <c r="D222" s="96"/>
      <c r="E222" s="96"/>
      <c r="F222" s="97"/>
      <c r="G222" s="19">
        <f>SUM(G215:G221)</f>
        <v>0</v>
      </c>
    </row>
    <row r="223" spans="1:7" ht="21.75" customHeight="1" x14ac:dyDescent="0.25">
      <c r="A223" s="92" t="s">
        <v>369</v>
      </c>
      <c r="B223" s="93"/>
      <c r="C223" s="93"/>
      <c r="D223" s="93"/>
      <c r="E223" s="93"/>
      <c r="F223" s="93"/>
      <c r="G223" s="94"/>
    </row>
    <row r="224" spans="1:7" x14ac:dyDescent="0.25">
      <c r="A224" s="10" t="s">
        <v>299</v>
      </c>
      <c r="B224" s="13" t="s">
        <v>300</v>
      </c>
      <c r="C224" s="17" t="s">
        <v>301</v>
      </c>
      <c r="D224" s="12"/>
      <c r="E224" s="20"/>
      <c r="F224" s="21"/>
      <c r="G224" s="21"/>
    </row>
    <row r="225" spans="1:7" ht="21" customHeight="1" x14ac:dyDescent="0.25">
      <c r="A225" s="6" t="s">
        <v>299</v>
      </c>
      <c r="B225" s="1" t="s">
        <v>302</v>
      </c>
      <c r="C225" s="15" t="s">
        <v>303</v>
      </c>
      <c r="D225" s="6" t="s">
        <v>304</v>
      </c>
      <c r="E225" s="2">
        <v>1</v>
      </c>
      <c r="F225" s="8"/>
      <c r="G225" s="8">
        <f>E225*F225</f>
        <v>0</v>
      </c>
    </row>
    <row r="226" spans="1:7" ht="31.5" x14ac:dyDescent="0.25">
      <c r="A226" s="6" t="s">
        <v>305</v>
      </c>
      <c r="B226" s="1" t="s">
        <v>306</v>
      </c>
      <c r="C226" s="16" t="s">
        <v>307</v>
      </c>
      <c r="D226" s="6" t="s">
        <v>15</v>
      </c>
      <c r="E226" s="2">
        <v>10</v>
      </c>
      <c r="F226" s="8"/>
      <c r="G226" s="8">
        <f t="shared" ref="G226:G229" si="19">E226*F226</f>
        <v>0</v>
      </c>
    </row>
    <row r="227" spans="1:7" ht="31.5" x14ac:dyDescent="0.25">
      <c r="A227" s="6" t="s">
        <v>308</v>
      </c>
      <c r="B227" s="1" t="s">
        <v>309</v>
      </c>
      <c r="C227" s="15" t="s">
        <v>310</v>
      </c>
      <c r="D227" s="6" t="s">
        <v>15</v>
      </c>
      <c r="E227" s="2">
        <v>10</v>
      </c>
      <c r="F227" s="8"/>
      <c r="G227" s="8">
        <f t="shared" si="19"/>
        <v>0</v>
      </c>
    </row>
    <row r="228" spans="1:7" ht="31.5" x14ac:dyDescent="0.25">
      <c r="A228" s="6" t="s">
        <v>311</v>
      </c>
      <c r="B228" s="1" t="s">
        <v>312</v>
      </c>
      <c r="C228" s="15" t="s">
        <v>313</v>
      </c>
      <c r="D228" s="6" t="s">
        <v>304</v>
      </c>
      <c r="E228" s="2">
        <v>2</v>
      </c>
      <c r="F228" s="8"/>
      <c r="G228" s="8">
        <f t="shared" si="19"/>
        <v>0</v>
      </c>
    </row>
    <row r="229" spans="1:7" x14ac:dyDescent="0.25">
      <c r="A229" s="6" t="s">
        <v>314</v>
      </c>
      <c r="B229" s="1" t="s">
        <v>315</v>
      </c>
      <c r="C229" s="15" t="s">
        <v>316</v>
      </c>
      <c r="D229" s="6" t="s">
        <v>317</v>
      </c>
      <c r="E229" s="2">
        <v>1</v>
      </c>
      <c r="F229" s="8"/>
      <c r="G229" s="8">
        <f t="shared" si="19"/>
        <v>0</v>
      </c>
    </row>
    <row r="230" spans="1:7" x14ac:dyDescent="0.25">
      <c r="A230" s="95" t="s">
        <v>372</v>
      </c>
      <c r="B230" s="96"/>
      <c r="C230" s="96"/>
      <c r="D230" s="96"/>
      <c r="E230" s="96"/>
      <c r="F230" s="97"/>
      <c r="G230" s="11">
        <f>SUM(G225:G229)</f>
        <v>0</v>
      </c>
    </row>
    <row r="231" spans="1:7" ht="15" customHeight="1" x14ac:dyDescent="0.25">
      <c r="A231" s="10" t="s">
        <v>305</v>
      </c>
      <c r="B231" s="13" t="s">
        <v>300</v>
      </c>
      <c r="C231" s="17" t="s">
        <v>318</v>
      </c>
      <c r="D231" s="12"/>
      <c r="E231" s="20"/>
      <c r="F231" s="21"/>
      <c r="G231" s="21"/>
    </row>
    <row r="232" spans="1:7" ht="21" customHeight="1" x14ac:dyDescent="0.25">
      <c r="A232" s="6">
        <v>1</v>
      </c>
      <c r="B232" s="1" t="s">
        <v>320</v>
      </c>
      <c r="C232" s="15" t="s">
        <v>321</v>
      </c>
      <c r="D232" s="6" t="s">
        <v>322</v>
      </c>
      <c r="E232" s="2">
        <v>2</v>
      </c>
      <c r="F232" s="8"/>
      <c r="G232" s="8">
        <f>E232*F232</f>
        <v>0</v>
      </c>
    </row>
    <row r="233" spans="1:7" ht="21" customHeight="1" x14ac:dyDescent="0.25">
      <c r="A233" s="6">
        <v>2</v>
      </c>
      <c r="B233" s="1" t="s">
        <v>323</v>
      </c>
      <c r="C233" s="15" t="s">
        <v>324</v>
      </c>
      <c r="D233" s="6" t="s">
        <v>15</v>
      </c>
      <c r="E233" s="2">
        <v>20</v>
      </c>
      <c r="F233" s="8"/>
      <c r="G233" s="8">
        <f t="shared" ref="G233:G235" si="20">E233*F233</f>
        <v>0</v>
      </c>
    </row>
    <row r="234" spans="1:7" ht="31.5" x14ac:dyDescent="0.25">
      <c r="A234" s="6">
        <v>3</v>
      </c>
      <c r="B234" s="1" t="s">
        <v>325</v>
      </c>
      <c r="C234" s="54" t="s">
        <v>501</v>
      </c>
      <c r="D234" s="6" t="s">
        <v>15</v>
      </c>
      <c r="E234" s="2">
        <v>150</v>
      </c>
      <c r="F234" s="8"/>
      <c r="G234" s="8">
        <f t="shared" si="20"/>
        <v>0</v>
      </c>
    </row>
    <row r="235" spans="1:7" x14ac:dyDescent="0.25">
      <c r="A235" s="6">
        <v>4</v>
      </c>
      <c r="B235" s="1" t="s">
        <v>326</v>
      </c>
      <c r="C235" s="15" t="s">
        <v>327</v>
      </c>
      <c r="D235" s="6" t="s">
        <v>15</v>
      </c>
      <c r="E235" s="2">
        <v>20</v>
      </c>
      <c r="F235" s="8"/>
      <c r="G235" s="8">
        <f t="shared" si="20"/>
        <v>0</v>
      </c>
    </row>
    <row r="236" spans="1:7" x14ac:dyDescent="0.25">
      <c r="A236" s="95" t="s">
        <v>373</v>
      </c>
      <c r="B236" s="96"/>
      <c r="C236" s="96"/>
      <c r="D236" s="96"/>
      <c r="E236" s="96"/>
      <c r="F236" s="97"/>
      <c r="G236" s="11">
        <f>SUM(G232:G235)</f>
        <v>0</v>
      </c>
    </row>
    <row r="237" spans="1:7" ht="15" customHeight="1" x14ac:dyDescent="0.25">
      <c r="A237" s="10" t="s">
        <v>308</v>
      </c>
      <c r="B237" s="13" t="s">
        <v>300</v>
      </c>
      <c r="C237" s="17" t="s">
        <v>328</v>
      </c>
      <c r="D237" s="12"/>
      <c r="E237" s="20"/>
      <c r="F237" s="21"/>
      <c r="G237" s="21"/>
    </row>
    <row r="238" spans="1:7" ht="42" x14ac:dyDescent="0.25">
      <c r="A238" s="6">
        <v>1</v>
      </c>
      <c r="B238" s="1" t="s">
        <v>329</v>
      </c>
      <c r="C238" s="16" t="s">
        <v>330</v>
      </c>
      <c r="D238" s="6" t="s">
        <v>304</v>
      </c>
      <c r="E238" s="2">
        <v>10</v>
      </c>
      <c r="F238" s="8"/>
      <c r="G238" s="8">
        <f>E238*F238</f>
        <v>0</v>
      </c>
    </row>
    <row r="239" spans="1:7" x14ac:dyDescent="0.25">
      <c r="A239" s="6">
        <v>2</v>
      </c>
      <c r="B239" s="1" t="s">
        <v>331</v>
      </c>
      <c r="C239" s="54" t="s">
        <v>502</v>
      </c>
      <c r="D239" s="6" t="s">
        <v>332</v>
      </c>
      <c r="E239" s="2">
        <v>2</v>
      </c>
      <c r="F239" s="8"/>
      <c r="G239" s="8">
        <f t="shared" ref="G239:G240" si="21">E239*F239</f>
        <v>0</v>
      </c>
    </row>
    <row r="240" spans="1:7" ht="21" x14ac:dyDescent="0.25">
      <c r="A240" s="6">
        <v>3</v>
      </c>
      <c r="B240" s="1" t="s">
        <v>333</v>
      </c>
      <c r="C240" s="54" t="s">
        <v>503</v>
      </c>
      <c r="D240" s="6" t="s">
        <v>332</v>
      </c>
      <c r="E240" s="2">
        <v>8</v>
      </c>
      <c r="F240" s="8"/>
      <c r="G240" s="8">
        <f t="shared" si="21"/>
        <v>0</v>
      </c>
    </row>
    <row r="241" spans="1:7" x14ac:dyDescent="0.25">
      <c r="A241" s="95" t="s">
        <v>374</v>
      </c>
      <c r="B241" s="96"/>
      <c r="C241" s="96"/>
      <c r="D241" s="96"/>
      <c r="E241" s="96"/>
      <c r="F241" s="97"/>
      <c r="G241" s="11">
        <f>SUM(G238:G240)</f>
        <v>0</v>
      </c>
    </row>
    <row r="242" spans="1:7" ht="15" customHeight="1" x14ac:dyDescent="0.25">
      <c r="A242" s="10" t="s">
        <v>311</v>
      </c>
      <c r="B242" s="13" t="s">
        <v>300</v>
      </c>
      <c r="C242" s="17" t="s">
        <v>334</v>
      </c>
      <c r="D242" s="12"/>
      <c r="E242" s="20"/>
      <c r="F242" s="21"/>
      <c r="G242" s="21"/>
    </row>
    <row r="243" spans="1:7" ht="21" customHeight="1" x14ac:dyDescent="0.25">
      <c r="A243" s="6">
        <v>1</v>
      </c>
      <c r="B243" s="1" t="s">
        <v>335</v>
      </c>
      <c r="C243" s="15" t="s">
        <v>336</v>
      </c>
      <c r="D243" s="6" t="s">
        <v>304</v>
      </c>
      <c r="E243" s="2">
        <v>7</v>
      </c>
      <c r="F243" s="8"/>
      <c r="G243" s="8">
        <f>E243*F243</f>
        <v>0</v>
      </c>
    </row>
    <row r="244" spans="1:7" ht="21" customHeight="1" x14ac:dyDescent="0.25">
      <c r="A244" s="6">
        <v>2</v>
      </c>
      <c r="B244" s="1" t="s">
        <v>337</v>
      </c>
      <c r="C244" s="15" t="s">
        <v>338</v>
      </c>
      <c r="D244" s="6" t="s">
        <v>304</v>
      </c>
      <c r="E244" s="2">
        <v>1</v>
      </c>
      <c r="F244" s="8"/>
      <c r="G244" s="8">
        <f t="shared" ref="G244:G248" si="22">E244*F244</f>
        <v>0</v>
      </c>
    </row>
    <row r="245" spans="1:7" ht="21" customHeight="1" x14ac:dyDescent="0.25">
      <c r="A245" s="6">
        <v>3</v>
      </c>
      <c r="B245" s="1" t="s">
        <v>339</v>
      </c>
      <c r="C245" s="15" t="s">
        <v>340</v>
      </c>
      <c r="D245" s="6" t="s">
        <v>304</v>
      </c>
      <c r="E245" s="2">
        <v>1</v>
      </c>
      <c r="F245" s="8"/>
      <c r="G245" s="8">
        <f t="shared" si="22"/>
        <v>0</v>
      </c>
    </row>
    <row r="246" spans="1:7" ht="21" customHeight="1" x14ac:dyDescent="0.25">
      <c r="A246" s="6">
        <v>4</v>
      </c>
      <c r="B246" s="1" t="s">
        <v>341</v>
      </c>
      <c r="C246" s="16" t="s">
        <v>342</v>
      </c>
      <c r="D246" s="6" t="s">
        <v>304</v>
      </c>
      <c r="E246" s="2">
        <v>25</v>
      </c>
      <c r="F246" s="8"/>
      <c r="G246" s="8">
        <f t="shared" si="22"/>
        <v>0</v>
      </c>
    </row>
    <row r="247" spans="1:7" ht="31.5" x14ac:dyDescent="0.25">
      <c r="A247" s="6">
        <v>5</v>
      </c>
      <c r="B247" s="1" t="s">
        <v>343</v>
      </c>
      <c r="C247" s="15" t="s">
        <v>344</v>
      </c>
      <c r="D247" s="6" t="s">
        <v>304</v>
      </c>
      <c r="E247" s="2">
        <v>33</v>
      </c>
      <c r="F247" s="8"/>
      <c r="G247" s="8">
        <f t="shared" si="22"/>
        <v>0</v>
      </c>
    </row>
    <row r="248" spans="1:7" ht="21" customHeight="1" x14ac:dyDescent="0.25">
      <c r="A248" s="6">
        <v>6</v>
      </c>
      <c r="B248" s="1" t="s">
        <v>345</v>
      </c>
      <c r="C248" s="15" t="s">
        <v>346</v>
      </c>
      <c r="D248" s="6" t="s">
        <v>304</v>
      </c>
      <c r="E248" s="2">
        <v>33</v>
      </c>
      <c r="F248" s="8"/>
      <c r="G248" s="8">
        <f t="shared" si="22"/>
        <v>0</v>
      </c>
    </row>
    <row r="249" spans="1:7" x14ac:dyDescent="0.25">
      <c r="A249" s="95" t="s">
        <v>375</v>
      </c>
      <c r="B249" s="96"/>
      <c r="C249" s="96"/>
      <c r="D249" s="96"/>
      <c r="E249" s="96"/>
      <c r="F249" s="97"/>
      <c r="G249" s="11">
        <f>SUM(G243:G248)</f>
        <v>0</v>
      </c>
    </row>
    <row r="250" spans="1:7" ht="15" customHeight="1" x14ac:dyDescent="0.25">
      <c r="A250" s="10" t="s">
        <v>314</v>
      </c>
      <c r="B250" s="13" t="s">
        <v>300</v>
      </c>
      <c r="C250" s="18" t="s">
        <v>376</v>
      </c>
      <c r="D250" s="12"/>
      <c r="E250" s="20"/>
      <c r="F250" s="21"/>
      <c r="G250" s="21"/>
    </row>
    <row r="251" spans="1:7" ht="21" customHeight="1" x14ac:dyDescent="0.25">
      <c r="A251" s="6">
        <v>1</v>
      </c>
      <c r="B251" s="1" t="s">
        <v>347</v>
      </c>
      <c r="C251" s="15" t="s">
        <v>348</v>
      </c>
      <c r="D251" s="6" t="s">
        <v>349</v>
      </c>
      <c r="E251" s="2">
        <v>33</v>
      </c>
      <c r="F251" s="8"/>
      <c r="G251" s="8">
        <f>E251*F251</f>
        <v>0</v>
      </c>
    </row>
    <row r="252" spans="1:7" ht="21" customHeight="1" x14ac:dyDescent="0.25">
      <c r="A252" s="6">
        <v>2</v>
      </c>
      <c r="B252" s="1" t="s">
        <v>350</v>
      </c>
      <c r="C252" s="15" t="s">
        <v>351</v>
      </c>
      <c r="D252" s="6" t="s">
        <v>349</v>
      </c>
      <c r="E252" s="2">
        <v>1</v>
      </c>
      <c r="F252" s="8"/>
      <c r="G252" s="8">
        <f t="shared" ref="G252:G258" si="23">E252*F252</f>
        <v>0</v>
      </c>
    </row>
    <row r="253" spans="1:7" ht="21" customHeight="1" x14ac:dyDescent="0.25">
      <c r="A253" s="6">
        <v>3</v>
      </c>
      <c r="B253" s="1" t="s">
        <v>352</v>
      </c>
      <c r="C253" s="15" t="s">
        <v>353</v>
      </c>
      <c r="D253" s="6" t="s">
        <v>354</v>
      </c>
      <c r="E253" s="2">
        <v>1</v>
      </c>
      <c r="F253" s="8"/>
      <c r="G253" s="8">
        <f t="shared" si="23"/>
        <v>0</v>
      </c>
    </row>
    <row r="254" spans="1:7" ht="21" customHeight="1" x14ac:dyDescent="0.25">
      <c r="A254" s="6">
        <v>4</v>
      </c>
      <c r="B254" s="1" t="s">
        <v>355</v>
      </c>
      <c r="C254" s="15" t="s">
        <v>356</v>
      </c>
      <c r="D254" s="6" t="s">
        <v>354</v>
      </c>
      <c r="E254" s="2">
        <v>1</v>
      </c>
      <c r="F254" s="8"/>
      <c r="G254" s="8">
        <f t="shared" si="23"/>
        <v>0</v>
      </c>
    </row>
    <row r="255" spans="1:7" ht="21" customHeight="1" x14ac:dyDescent="0.25">
      <c r="A255" s="6">
        <v>5</v>
      </c>
      <c r="B255" s="1" t="s">
        <v>357</v>
      </c>
      <c r="C255" s="15" t="s">
        <v>358</v>
      </c>
      <c r="D255" s="6" t="s">
        <v>304</v>
      </c>
      <c r="E255" s="2">
        <v>1</v>
      </c>
      <c r="F255" s="8"/>
      <c r="G255" s="8">
        <f t="shared" si="23"/>
        <v>0</v>
      </c>
    </row>
    <row r="256" spans="1:7" ht="21" customHeight="1" x14ac:dyDescent="0.25">
      <c r="A256" s="6">
        <v>6</v>
      </c>
      <c r="B256" s="1" t="s">
        <v>359</v>
      </c>
      <c r="C256" s="15" t="s">
        <v>360</v>
      </c>
      <c r="D256" s="6" t="s">
        <v>304</v>
      </c>
      <c r="E256" s="2">
        <v>1</v>
      </c>
      <c r="F256" s="8"/>
      <c r="G256" s="8">
        <f t="shared" si="23"/>
        <v>0</v>
      </c>
    </row>
    <row r="257" spans="1:7" ht="31.5" x14ac:dyDescent="0.25">
      <c r="A257" s="6">
        <v>7</v>
      </c>
      <c r="B257" s="1" t="s">
        <v>361</v>
      </c>
      <c r="C257" s="15" t="s">
        <v>362</v>
      </c>
      <c r="D257" s="6" t="s">
        <v>363</v>
      </c>
      <c r="E257" s="2">
        <v>10</v>
      </c>
      <c r="F257" s="8"/>
      <c r="G257" s="8">
        <f t="shared" si="23"/>
        <v>0</v>
      </c>
    </row>
    <row r="258" spans="1:7" ht="31.5" x14ac:dyDescent="0.25">
      <c r="A258" s="6">
        <v>8</v>
      </c>
      <c r="B258" s="1" t="s">
        <v>364</v>
      </c>
      <c r="C258" s="15" t="s">
        <v>365</v>
      </c>
      <c r="D258" s="6" t="s">
        <v>363</v>
      </c>
      <c r="E258" s="2">
        <v>10</v>
      </c>
      <c r="F258" s="8"/>
      <c r="G258" s="8">
        <f t="shared" si="23"/>
        <v>0</v>
      </c>
    </row>
    <row r="259" spans="1:7" x14ac:dyDescent="0.25">
      <c r="A259" s="95" t="s">
        <v>377</v>
      </c>
      <c r="B259" s="96"/>
      <c r="C259" s="96"/>
      <c r="D259" s="96"/>
      <c r="E259" s="96"/>
      <c r="F259" s="97"/>
      <c r="G259" s="11">
        <f>SUM(G251:G258)</f>
        <v>0</v>
      </c>
    </row>
    <row r="260" spans="1:7" ht="15" customHeight="1" x14ac:dyDescent="0.25">
      <c r="A260" s="10" t="s">
        <v>319</v>
      </c>
      <c r="B260" s="13" t="s">
        <v>300</v>
      </c>
      <c r="C260" s="17" t="s">
        <v>366</v>
      </c>
      <c r="D260" s="12"/>
      <c r="E260" s="20"/>
      <c r="F260" s="21"/>
      <c r="G260" s="21"/>
    </row>
    <row r="261" spans="1:7" x14ac:dyDescent="0.25">
      <c r="A261" s="6">
        <v>1</v>
      </c>
      <c r="B261" s="1" t="s">
        <v>367</v>
      </c>
      <c r="C261" s="15" t="s">
        <v>368</v>
      </c>
      <c r="D261" s="6" t="s">
        <v>304</v>
      </c>
      <c r="E261" s="2">
        <v>1</v>
      </c>
      <c r="F261" s="8"/>
      <c r="G261" s="8">
        <f>E261*F261</f>
        <v>0</v>
      </c>
    </row>
    <row r="262" spans="1:7" ht="15.75" thickBot="1" x14ac:dyDescent="0.3">
      <c r="A262" s="95" t="s">
        <v>378</v>
      </c>
      <c r="B262" s="96"/>
      <c r="C262" s="96"/>
      <c r="D262" s="96"/>
      <c r="E262" s="96"/>
      <c r="F262" s="97"/>
      <c r="G262" s="11">
        <f>G261</f>
        <v>0</v>
      </c>
    </row>
    <row r="263" spans="1:7" ht="15.75" x14ac:dyDescent="0.25">
      <c r="D263" s="86" t="s">
        <v>403</v>
      </c>
      <c r="E263" s="87"/>
      <c r="F263" s="87"/>
      <c r="G263" s="25">
        <f>G32+G42+G46+G53+G71+G78+G101+G110+G123+G131+G142+G152+G157+G180+G183+G200+G213+G222+G230+G236+G241+G249+G259+G262</f>
        <v>0</v>
      </c>
    </row>
    <row r="264" spans="1:7" ht="15.75" x14ac:dyDescent="0.25">
      <c r="D264" s="88" t="s">
        <v>404</v>
      </c>
      <c r="E264" s="89"/>
      <c r="F264" s="89"/>
      <c r="G264" s="26">
        <f>G263*0.23</f>
        <v>0</v>
      </c>
    </row>
    <row r="265" spans="1:7" ht="16.5" thickBot="1" x14ac:dyDescent="0.3">
      <c r="D265" s="90" t="s">
        <v>405</v>
      </c>
      <c r="E265" s="91"/>
      <c r="F265" s="91"/>
      <c r="G265" s="27">
        <f>G263+G264</f>
        <v>0</v>
      </c>
    </row>
    <row r="267" spans="1:7" x14ac:dyDescent="0.25">
      <c r="B267" s="7"/>
      <c r="C267" s="7"/>
      <c r="E267" s="7"/>
      <c r="F267" s="7"/>
      <c r="G267" s="7"/>
    </row>
    <row r="268" spans="1:7" x14ac:dyDescent="0.25">
      <c r="A268" s="111" t="s">
        <v>412</v>
      </c>
      <c r="B268" s="111"/>
      <c r="C268" s="111"/>
      <c r="D268" s="111"/>
      <c r="E268" s="111"/>
      <c r="F268" s="111"/>
      <c r="G268" s="111"/>
    </row>
    <row r="269" spans="1:7" x14ac:dyDescent="0.25">
      <c r="A269" s="114" t="s">
        <v>379</v>
      </c>
      <c r="B269" s="114" t="s">
        <v>380</v>
      </c>
      <c r="C269" s="116" t="s">
        <v>381</v>
      </c>
      <c r="D269" s="114" t="s">
        <v>382</v>
      </c>
      <c r="E269" s="118" t="s">
        <v>383</v>
      </c>
      <c r="F269" s="112" t="s">
        <v>384</v>
      </c>
      <c r="G269" s="112" t="s">
        <v>385</v>
      </c>
    </row>
    <row r="270" spans="1:7" x14ac:dyDescent="0.25">
      <c r="A270" s="115"/>
      <c r="B270" s="115"/>
      <c r="C270" s="117"/>
      <c r="D270" s="115"/>
      <c r="E270" s="119"/>
      <c r="F270" s="113"/>
      <c r="G270" s="113"/>
    </row>
    <row r="271" spans="1:7" x14ac:dyDescent="0.25">
      <c r="A271" s="120" t="s">
        <v>474</v>
      </c>
      <c r="B271" s="121"/>
      <c r="C271" s="121"/>
      <c r="D271" s="121"/>
      <c r="E271" s="121"/>
      <c r="F271" s="121"/>
      <c r="G271" s="122"/>
    </row>
    <row r="272" spans="1:7" x14ac:dyDescent="0.25">
      <c r="A272" s="36">
        <v>1</v>
      </c>
      <c r="B272" s="37" t="s">
        <v>410</v>
      </c>
      <c r="C272" s="38" t="s">
        <v>409</v>
      </c>
      <c r="D272" s="39"/>
      <c r="E272" s="40"/>
      <c r="F272" s="41"/>
      <c r="G272" s="41"/>
    </row>
    <row r="273" spans="1:7" ht="31.5" x14ac:dyDescent="0.25">
      <c r="A273" s="42">
        <v>1</v>
      </c>
      <c r="B273" s="43" t="s">
        <v>413</v>
      </c>
      <c r="C273" s="43" t="s">
        <v>435</v>
      </c>
      <c r="D273" s="42" t="s">
        <v>408</v>
      </c>
      <c r="E273" s="44">
        <v>15</v>
      </c>
      <c r="F273" s="45"/>
      <c r="G273" s="45">
        <f t="shared" ref="G273:G276" si="24">E273*F273</f>
        <v>0</v>
      </c>
    </row>
    <row r="274" spans="1:7" ht="31.5" x14ac:dyDescent="0.25">
      <c r="A274" s="42">
        <v>2</v>
      </c>
      <c r="B274" s="43" t="s">
        <v>414</v>
      </c>
      <c r="C274" s="43" t="s">
        <v>436</v>
      </c>
      <c r="D274" s="42" t="s">
        <v>408</v>
      </c>
      <c r="E274" s="44">
        <v>3</v>
      </c>
      <c r="F274" s="45"/>
      <c r="G274" s="45">
        <f t="shared" si="24"/>
        <v>0</v>
      </c>
    </row>
    <row r="275" spans="1:7" ht="31.5" x14ac:dyDescent="0.25">
      <c r="A275" s="42">
        <v>3</v>
      </c>
      <c r="B275" s="43" t="s">
        <v>415</v>
      </c>
      <c r="C275" s="43" t="s">
        <v>437</v>
      </c>
      <c r="D275" s="42" t="s">
        <v>408</v>
      </c>
      <c r="E275" s="44">
        <v>3</v>
      </c>
      <c r="F275" s="45"/>
      <c r="G275" s="45">
        <f t="shared" si="24"/>
        <v>0</v>
      </c>
    </row>
    <row r="276" spans="1:7" ht="21" x14ac:dyDescent="0.25">
      <c r="A276" s="42">
        <v>4</v>
      </c>
      <c r="B276" s="43" t="s">
        <v>416</v>
      </c>
      <c r="C276" s="43" t="s">
        <v>438</v>
      </c>
      <c r="D276" s="42" t="s">
        <v>408</v>
      </c>
      <c r="E276" s="44">
        <v>3</v>
      </c>
      <c r="F276" s="45"/>
      <c r="G276" s="45">
        <f t="shared" si="24"/>
        <v>0</v>
      </c>
    </row>
    <row r="277" spans="1:7" x14ac:dyDescent="0.25">
      <c r="A277" s="123" t="s">
        <v>439</v>
      </c>
      <c r="B277" s="124"/>
      <c r="C277" s="124"/>
      <c r="D277" s="124"/>
      <c r="E277" s="124"/>
      <c r="F277" s="124"/>
      <c r="G277" s="46">
        <f>SUM(G272:G276)</f>
        <v>0</v>
      </c>
    </row>
    <row r="278" spans="1:7" x14ac:dyDescent="0.25">
      <c r="A278" s="36">
        <v>2</v>
      </c>
      <c r="B278" s="47" t="s">
        <v>410</v>
      </c>
      <c r="C278" s="38" t="s">
        <v>411</v>
      </c>
      <c r="D278" s="36"/>
      <c r="E278" s="48"/>
      <c r="F278" s="49"/>
      <c r="G278" s="49"/>
    </row>
    <row r="279" spans="1:7" ht="21" x14ac:dyDescent="0.25">
      <c r="A279" s="42">
        <v>1</v>
      </c>
      <c r="B279" s="43" t="s">
        <v>417</v>
      </c>
      <c r="C279" s="43" t="s">
        <v>441</v>
      </c>
      <c r="D279" s="42" t="s">
        <v>444</v>
      </c>
      <c r="E279" s="44">
        <v>2</v>
      </c>
      <c r="F279" s="45"/>
      <c r="G279" s="45">
        <f>E279*F279</f>
        <v>0</v>
      </c>
    </row>
    <row r="280" spans="1:7" ht="21" x14ac:dyDescent="0.25">
      <c r="A280" s="42">
        <v>2</v>
      </c>
      <c r="B280" s="43" t="s">
        <v>417</v>
      </c>
      <c r="C280" s="43" t="s">
        <v>442</v>
      </c>
      <c r="D280" s="42" t="s">
        <v>444</v>
      </c>
      <c r="E280" s="44">
        <v>2</v>
      </c>
      <c r="F280" s="45"/>
      <c r="G280" s="45">
        <f t="shared" ref="G280:G281" si="25">E280*F280</f>
        <v>0</v>
      </c>
    </row>
    <row r="281" spans="1:7" ht="21" x14ac:dyDescent="0.25">
      <c r="A281" s="42">
        <v>3</v>
      </c>
      <c r="B281" s="43" t="s">
        <v>417</v>
      </c>
      <c r="C281" s="43" t="s">
        <v>443</v>
      </c>
      <c r="D281" s="42" t="s">
        <v>444</v>
      </c>
      <c r="E281" s="44">
        <v>2</v>
      </c>
      <c r="F281" s="45"/>
      <c r="G281" s="45">
        <f t="shared" si="25"/>
        <v>0</v>
      </c>
    </row>
    <row r="282" spans="1:7" x14ac:dyDescent="0.25">
      <c r="A282" s="123" t="s">
        <v>440</v>
      </c>
      <c r="B282" s="124"/>
      <c r="C282" s="124"/>
      <c r="D282" s="124"/>
      <c r="E282" s="124"/>
      <c r="F282" s="124"/>
      <c r="G282" s="46">
        <f>SUM(G279:G281)</f>
        <v>0</v>
      </c>
    </row>
    <row r="283" spans="1:7" x14ac:dyDescent="0.25">
      <c r="A283" s="36">
        <v>3</v>
      </c>
      <c r="B283" s="47" t="s">
        <v>410</v>
      </c>
      <c r="C283" s="38" t="s">
        <v>418</v>
      </c>
      <c r="D283" s="36"/>
      <c r="E283" s="48"/>
      <c r="F283" s="49"/>
      <c r="G283" s="49"/>
    </row>
    <row r="284" spans="1:7" ht="21" x14ac:dyDescent="0.25">
      <c r="A284" s="42">
        <v>1</v>
      </c>
      <c r="B284" s="43" t="s">
        <v>417</v>
      </c>
      <c r="C284" s="43" t="s">
        <v>445</v>
      </c>
      <c r="D284" s="42" t="s">
        <v>463</v>
      </c>
      <c r="E284" s="44">
        <v>1</v>
      </c>
      <c r="F284" s="45"/>
      <c r="G284" s="45">
        <f>E284*F284</f>
        <v>0</v>
      </c>
    </row>
    <row r="285" spans="1:7" ht="21" x14ac:dyDescent="0.25">
      <c r="A285" s="42">
        <v>2</v>
      </c>
      <c r="B285" s="43" t="s">
        <v>417</v>
      </c>
      <c r="C285" s="43" t="s">
        <v>446</v>
      </c>
      <c r="D285" s="42" t="s">
        <v>444</v>
      </c>
      <c r="E285" s="44">
        <v>1</v>
      </c>
      <c r="F285" s="45"/>
      <c r="G285" s="45">
        <f t="shared" ref="G285:G299" si="26">E285*F285</f>
        <v>0</v>
      </c>
    </row>
    <row r="286" spans="1:7" ht="21" x14ac:dyDescent="0.25">
      <c r="A286" s="42">
        <v>3</v>
      </c>
      <c r="B286" s="43" t="s">
        <v>417</v>
      </c>
      <c r="C286" s="43" t="s">
        <v>447</v>
      </c>
      <c r="D286" s="42" t="s">
        <v>444</v>
      </c>
      <c r="E286" s="44">
        <v>1</v>
      </c>
      <c r="F286" s="45"/>
      <c r="G286" s="45">
        <f t="shared" si="26"/>
        <v>0</v>
      </c>
    </row>
    <row r="287" spans="1:7" ht="21" x14ac:dyDescent="0.25">
      <c r="A287" s="42">
        <v>4</v>
      </c>
      <c r="B287" s="50" t="s">
        <v>419</v>
      </c>
      <c r="C287" s="43" t="s">
        <v>448</v>
      </c>
      <c r="D287" s="42" t="s">
        <v>463</v>
      </c>
      <c r="E287" s="44">
        <v>1</v>
      </c>
      <c r="F287" s="45"/>
      <c r="G287" s="45">
        <f t="shared" si="26"/>
        <v>0</v>
      </c>
    </row>
    <row r="288" spans="1:7" ht="31.5" x14ac:dyDescent="0.25">
      <c r="A288" s="42">
        <v>5</v>
      </c>
      <c r="B288" s="50" t="s">
        <v>419</v>
      </c>
      <c r="C288" s="43" t="s">
        <v>449</v>
      </c>
      <c r="D288" s="42" t="s">
        <v>463</v>
      </c>
      <c r="E288" s="44">
        <v>1</v>
      </c>
      <c r="F288" s="45"/>
      <c r="G288" s="45">
        <f t="shared" si="26"/>
        <v>0</v>
      </c>
    </row>
    <row r="289" spans="1:7" x14ac:dyDescent="0.25">
      <c r="A289" s="42">
        <v>6</v>
      </c>
      <c r="B289" s="50" t="s">
        <v>419</v>
      </c>
      <c r="C289" s="43" t="s">
        <v>450</v>
      </c>
      <c r="D289" s="42" t="s">
        <v>463</v>
      </c>
      <c r="E289" s="44">
        <v>2</v>
      </c>
      <c r="F289" s="45"/>
      <c r="G289" s="45">
        <f t="shared" si="26"/>
        <v>0</v>
      </c>
    </row>
    <row r="290" spans="1:7" ht="21" x14ac:dyDescent="0.25">
      <c r="A290" s="42">
        <v>7</v>
      </c>
      <c r="B290" s="50" t="s">
        <v>420</v>
      </c>
      <c r="C290" s="43" t="s">
        <v>451</v>
      </c>
      <c r="D290" s="42" t="s">
        <v>463</v>
      </c>
      <c r="E290" s="44">
        <v>1</v>
      </c>
      <c r="F290" s="45"/>
      <c r="G290" s="45">
        <f t="shared" si="26"/>
        <v>0</v>
      </c>
    </row>
    <row r="291" spans="1:7" x14ac:dyDescent="0.25">
      <c r="A291" s="42">
        <v>8</v>
      </c>
      <c r="B291" s="50" t="s">
        <v>421</v>
      </c>
      <c r="C291" s="43" t="s">
        <v>452</v>
      </c>
      <c r="D291" s="42" t="s">
        <v>463</v>
      </c>
      <c r="E291" s="44">
        <v>1</v>
      </c>
      <c r="F291" s="45"/>
      <c r="G291" s="45">
        <f t="shared" si="26"/>
        <v>0</v>
      </c>
    </row>
    <row r="292" spans="1:7" x14ac:dyDescent="0.25">
      <c r="A292" s="42">
        <v>9</v>
      </c>
      <c r="B292" s="50" t="s">
        <v>422</v>
      </c>
      <c r="C292" s="43" t="s">
        <v>453</v>
      </c>
      <c r="D292" s="42" t="s">
        <v>463</v>
      </c>
      <c r="E292" s="44">
        <v>1</v>
      </c>
      <c r="F292" s="45"/>
      <c r="G292" s="45">
        <f t="shared" si="26"/>
        <v>0</v>
      </c>
    </row>
    <row r="293" spans="1:7" ht="21" x14ac:dyDescent="0.25">
      <c r="A293" s="42">
        <v>10</v>
      </c>
      <c r="B293" s="43" t="s">
        <v>417</v>
      </c>
      <c r="C293" s="43" t="s">
        <v>454</v>
      </c>
      <c r="D293" s="42" t="s">
        <v>463</v>
      </c>
      <c r="E293" s="44">
        <v>1</v>
      </c>
      <c r="F293" s="45"/>
      <c r="G293" s="45">
        <f t="shared" si="26"/>
        <v>0</v>
      </c>
    </row>
    <row r="294" spans="1:7" ht="21" x14ac:dyDescent="0.25">
      <c r="A294" s="42">
        <v>11</v>
      </c>
      <c r="B294" s="50" t="s">
        <v>423</v>
      </c>
      <c r="C294" s="43" t="s">
        <v>455</v>
      </c>
      <c r="D294" s="42" t="s">
        <v>463</v>
      </c>
      <c r="E294" s="44">
        <v>3</v>
      </c>
      <c r="F294" s="45"/>
      <c r="G294" s="45">
        <f t="shared" si="26"/>
        <v>0</v>
      </c>
    </row>
    <row r="295" spans="1:7" ht="21" x14ac:dyDescent="0.25">
      <c r="A295" s="42">
        <v>12</v>
      </c>
      <c r="B295" s="50" t="s">
        <v>424</v>
      </c>
      <c r="C295" s="43" t="s">
        <v>456</v>
      </c>
      <c r="D295" s="42" t="s">
        <v>463</v>
      </c>
      <c r="E295" s="44">
        <v>2</v>
      </c>
      <c r="F295" s="45"/>
      <c r="G295" s="45">
        <f t="shared" si="26"/>
        <v>0</v>
      </c>
    </row>
    <row r="296" spans="1:7" x14ac:dyDescent="0.25">
      <c r="A296" s="42">
        <v>13</v>
      </c>
      <c r="B296" s="50" t="s">
        <v>425</v>
      </c>
      <c r="C296" s="43" t="s">
        <v>457</v>
      </c>
      <c r="D296" s="42" t="s">
        <v>463</v>
      </c>
      <c r="E296" s="44">
        <v>1</v>
      </c>
      <c r="F296" s="45"/>
      <c r="G296" s="45">
        <f t="shared" si="26"/>
        <v>0</v>
      </c>
    </row>
    <row r="297" spans="1:7" x14ac:dyDescent="0.25">
      <c r="A297" s="42">
        <v>14</v>
      </c>
      <c r="B297" s="43" t="s">
        <v>426</v>
      </c>
      <c r="C297" s="43" t="s">
        <v>458</v>
      </c>
      <c r="D297" s="42" t="s">
        <v>463</v>
      </c>
      <c r="E297" s="44">
        <v>1</v>
      </c>
      <c r="F297" s="45"/>
      <c r="G297" s="45">
        <f t="shared" si="26"/>
        <v>0</v>
      </c>
    </row>
    <row r="298" spans="1:7" x14ac:dyDescent="0.25">
      <c r="A298" s="42">
        <v>15</v>
      </c>
      <c r="B298" s="50" t="s">
        <v>427</v>
      </c>
      <c r="C298" s="43" t="s">
        <v>459</v>
      </c>
      <c r="D298" s="42" t="s">
        <v>463</v>
      </c>
      <c r="E298" s="44">
        <v>1</v>
      </c>
      <c r="F298" s="45"/>
      <c r="G298" s="45">
        <f t="shared" si="26"/>
        <v>0</v>
      </c>
    </row>
    <row r="299" spans="1:7" ht="21" x14ac:dyDescent="0.25">
      <c r="A299" s="42">
        <v>16</v>
      </c>
      <c r="B299" s="43" t="s">
        <v>417</v>
      </c>
      <c r="C299" s="43" t="s">
        <v>460</v>
      </c>
      <c r="D299" s="42" t="s">
        <v>463</v>
      </c>
      <c r="E299" s="44">
        <v>1</v>
      </c>
      <c r="F299" s="45"/>
      <c r="G299" s="45">
        <f t="shared" si="26"/>
        <v>0</v>
      </c>
    </row>
    <row r="300" spans="1:7" x14ac:dyDescent="0.25">
      <c r="A300" s="123" t="s">
        <v>461</v>
      </c>
      <c r="B300" s="124"/>
      <c r="C300" s="124"/>
      <c r="D300" s="124"/>
      <c r="E300" s="124"/>
      <c r="F300" s="124"/>
      <c r="G300" s="46">
        <f>SUM(G284:G299)</f>
        <v>0</v>
      </c>
    </row>
    <row r="301" spans="1:7" x14ac:dyDescent="0.25">
      <c r="A301" s="36">
        <v>4</v>
      </c>
      <c r="B301" s="47" t="s">
        <v>410</v>
      </c>
      <c r="C301" s="38" t="s">
        <v>428</v>
      </c>
      <c r="D301" s="36"/>
      <c r="E301" s="48"/>
      <c r="F301" s="49"/>
      <c r="G301" s="49"/>
    </row>
    <row r="302" spans="1:7" x14ac:dyDescent="0.25">
      <c r="A302" s="42">
        <v>1</v>
      </c>
      <c r="B302" s="50" t="s">
        <v>429</v>
      </c>
      <c r="C302" s="43" t="s">
        <v>464</v>
      </c>
      <c r="D302" s="42" t="s">
        <v>408</v>
      </c>
      <c r="E302" s="44">
        <v>24</v>
      </c>
      <c r="F302" s="45"/>
      <c r="G302" s="45">
        <f>E302*F302</f>
        <v>0</v>
      </c>
    </row>
    <row r="303" spans="1:7" ht="21" x14ac:dyDescent="0.25">
      <c r="A303" s="42">
        <v>2</v>
      </c>
      <c r="B303" s="50" t="s">
        <v>431</v>
      </c>
      <c r="C303" s="43" t="s">
        <v>465</v>
      </c>
      <c r="D303" s="42" t="s">
        <v>408</v>
      </c>
      <c r="E303" s="44">
        <v>9</v>
      </c>
      <c r="F303" s="45"/>
      <c r="G303" s="45">
        <f t="shared" ref="G303:G310" si="27">E303*F303</f>
        <v>0</v>
      </c>
    </row>
    <row r="304" spans="1:7" ht="21" x14ac:dyDescent="0.25">
      <c r="A304" s="42">
        <v>3</v>
      </c>
      <c r="B304" s="50" t="s">
        <v>430</v>
      </c>
      <c r="C304" s="43" t="s">
        <v>466</v>
      </c>
      <c r="D304" s="42" t="s">
        <v>408</v>
      </c>
      <c r="E304" s="44">
        <v>15</v>
      </c>
      <c r="F304" s="45"/>
      <c r="G304" s="45">
        <f t="shared" si="27"/>
        <v>0</v>
      </c>
    </row>
    <row r="305" spans="1:10" x14ac:dyDescent="0.25">
      <c r="A305" s="123" t="s">
        <v>462</v>
      </c>
      <c r="B305" s="124"/>
      <c r="C305" s="124"/>
      <c r="D305" s="124"/>
      <c r="E305" s="124"/>
      <c r="F305" s="124"/>
      <c r="G305" s="46">
        <f>SUM(G302:G304)</f>
        <v>0</v>
      </c>
    </row>
    <row r="306" spans="1:10" x14ac:dyDescent="0.25">
      <c r="A306" s="36">
        <v>5</v>
      </c>
      <c r="B306" s="47" t="s">
        <v>410</v>
      </c>
      <c r="C306" s="38" t="s">
        <v>471</v>
      </c>
      <c r="D306" s="36"/>
      <c r="E306" s="48"/>
      <c r="F306" s="49"/>
      <c r="G306" s="49"/>
    </row>
    <row r="307" spans="1:10" ht="21" x14ac:dyDescent="0.25">
      <c r="A307" s="42">
        <v>1</v>
      </c>
      <c r="B307" s="50" t="s">
        <v>433</v>
      </c>
      <c r="C307" s="43" t="s">
        <v>467</v>
      </c>
      <c r="D307" s="42" t="s">
        <v>408</v>
      </c>
      <c r="E307" s="44">
        <v>15</v>
      </c>
      <c r="F307" s="45"/>
      <c r="G307" s="45">
        <f t="shared" si="27"/>
        <v>0</v>
      </c>
    </row>
    <row r="308" spans="1:10" ht="31.5" x14ac:dyDescent="0.25">
      <c r="A308" s="42">
        <v>2</v>
      </c>
      <c r="B308" s="50" t="s">
        <v>434</v>
      </c>
      <c r="C308" s="43" t="s">
        <v>468</v>
      </c>
      <c r="D308" s="42" t="s">
        <v>408</v>
      </c>
      <c r="E308" s="44">
        <v>3</v>
      </c>
      <c r="F308" s="45"/>
      <c r="G308" s="45">
        <f t="shared" si="27"/>
        <v>0</v>
      </c>
    </row>
    <row r="309" spans="1:10" ht="31.5" x14ac:dyDescent="0.25">
      <c r="A309" s="42">
        <v>3</v>
      </c>
      <c r="B309" s="50" t="s">
        <v>434</v>
      </c>
      <c r="C309" s="43" t="s">
        <v>469</v>
      </c>
      <c r="D309" s="42" t="s">
        <v>408</v>
      </c>
      <c r="E309" s="44">
        <v>3</v>
      </c>
      <c r="F309" s="45"/>
      <c r="G309" s="45">
        <f t="shared" si="27"/>
        <v>0</v>
      </c>
    </row>
    <row r="310" spans="1:10" ht="31.5" x14ac:dyDescent="0.25">
      <c r="A310" s="42">
        <v>4</v>
      </c>
      <c r="B310" s="50" t="s">
        <v>432</v>
      </c>
      <c r="C310" s="43" t="s">
        <v>470</v>
      </c>
      <c r="D310" s="42" t="s">
        <v>408</v>
      </c>
      <c r="E310" s="44">
        <v>3</v>
      </c>
      <c r="F310" s="45"/>
      <c r="G310" s="45">
        <f t="shared" si="27"/>
        <v>0</v>
      </c>
    </row>
    <row r="311" spans="1:10" ht="15.75" thickBot="1" x14ac:dyDescent="0.3">
      <c r="A311" s="123" t="s">
        <v>472</v>
      </c>
      <c r="B311" s="124"/>
      <c r="C311" s="124"/>
      <c r="D311" s="124"/>
      <c r="E311" s="124"/>
      <c r="F311" s="124"/>
      <c r="G311" s="46">
        <f>SUM(G307:G310)</f>
        <v>0</v>
      </c>
    </row>
    <row r="312" spans="1:10" ht="15.75" x14ac:dyDescent="0.25">
      <c r="A312" s="33"/>
      <c r="B312" s="32"/>
      <c r="C312" s="32"/>
      <c r="D312" s="86" t="s">
        <v>403</v>
      </c>
      <c r="E312" s="87"/>
      <c r="F312" s="87"/>
      <c r="G312" s="25">
        <f>G277+G282+G300+G305+G311</f>
        <v>0</v>
      </c>
    </row>
    <row r="313" spans="1:10" ht="15.75" x14ac:dyDescent="0.25">
      <c r="A313" s="33"/>
      <c r="B313" s="32"/>
      <c r="C313" s="32"/>
      <c r="D313" s="88" t="s">
        <v>404</v>
      </c>
      <c r="E313" s="89"/>
      <c r="F313" s="89"/>
      <c r="G313" s="26">
        <f>G312*0.23</f>
        <v>0</v>
      </c>
    </row>
    <row r="314" spans="1:10" ht="16.5" thickBot="1" x14ac:dyDescent="0.3">
      <c r="A314" s="33"/>
      <c r="B314" s="32"/>
      <c r="C314" s="32"/>
      <c r="D314" s="90" t="s">
        <v>405</v>
      </c>
      <c r="E314" s="91"/>
      <c r="F314" s="91"/>
      <c r="G314" s="27">
        <f>G312+G313</f>
        <v>0</v>
      </c>
    </row>
    <row r="315" spans="1:10" x14ac:dyDescent="0.25">
      <c r="A315" s="33"/>
      <c r="B315" s="32"/>
      <c r="C315" s="32"/>
      <c r="D315" s="33"/>
      <c r="E315" s="34"/>
      <c r="F315" s="35"/>
      <c r="G315" s="35"/>
      <c r="I315" s="69"/>
      <c r="J315" s="69"/>
    </row>
    <row r="316" spans="1:10" ht="15.75" thickBot="1" x14ac:dyDescent="0.3">
      <c r="A316" s="33"/>
      <c r="B316" s="32"/>
      <c r="C316" s="32"/>
      <c r="D316" s="33"/>
      <c r="E316" s="34"/>
      <c r="F316" s="35"/>
      <c r="G316" s="35"/>
    </row>
    <row r="317" spans="1:10" ht="16.5" thickBot="1" x14ac:dyDescent="0.3">
      <c r="A317" s="33"/>
      <c r="B317" s="32"/>
      <c r="C317" s="32"/>
      <c r="D317" s="131" t="s">
        <v>473</v>
      </c>
      <c r="E317" s="132"/>
      <c r="F317" s="132"/>
      <c r="G317" s="133"/>
    </row>
    <row r="318" spans="1:10" ht="15.75" x14ac:dyDescent="0.25">
      <c r="A318" s="33"/>
      <c r="B318" s="32"/>
      <c r="C318" s="32"/>
      <c r="D318" s="125" t="s">
        <v>403</v>
      </c>
      <c r="E318" s="126"/>
      <c r="F318" s="126"/>
      <c r="G318" s="51">
        <f>G263+G312</f>
        <v>0</v>
      </c>
    </row>
    <row r="319" spans="1:10" ht="15.75" x14ac:dyDescent="0.25">
      <c r="A319" s="33"/>
      <c r="B319" s="32"/>
      <c r="C319" s="32"/>
      <c r="D319" s="127" t="s">
        <v>404</v>
      </c>
      <c r="E319" s="128"/>
      <c r="F319" s="128"/>
      <c r="G319" s="52">
        <f>G318*0.23</f>
        <v>0</v>
      </c>
    </row>
    <row r="320" spans="1:10" ht="16.5" thickBot="1" x14ac:dyDescent="0.3">
      <c r="A320" s="33"/>
      <c r="B320" s="32"/>
      <c r="C320" s="32"/>
      <c r="D320" s="129" t="s">
        <v>405</v>
      </c>
      <c r="E320" s="130"/>
      <c r="F320" s="130"/>
      <c r="G320" s="53">
        <f>G318+G319</f>
        <v>0</v>
      </c>
    </row>
    <row r="321" spans="1:7" x14ac:dyDescent="0.25">
      <c r="A321" s="33"/>
      <c r="B321" s="32"/>
      <c r="C321" s="32"/>
      <c r="D321" s="33"/>
      <c r="E321" s="34"/>
      <c r="F321" s="35"/>
      <c r="G321" s="35"/>
    </row>
    <row r="322" spans="1:7" x14ac:dyDescent="0.25">
      <c r="A322" s="33"/>
      <c r="B322" s="32"/>
      <c r="C322" s="32"/>
      <c r="D322" s="33"/>
      <c r="E322" s="34"/>
      <c r="F322" s="35"/>
      <c r="G322" s="35"/>
    </row>
    <row r="323" spans="1:7" x14ac:dyDescent="0.25">
      <c r="A323" s="33"/>
      <c r="B323" s="32"/>
      <c r="C323" s="32"/>
      <c r="D323" s="33"/>
      <c r="E323" s="34"/>
      <c r="F323" s="35"/>
      <c r="G323" s="35"/>
    </row>
    <row r="324" spans="1:7" x14ac:dyDescent="0.25">
      <c r="A324" s="33"/>
      <c r="B324" s="32"/>
      <c r="C324" s="32"/>
      <c r="D324" s="33"/>
      <c r="E324" s="34"/>
      <c r="F324" s="35"/>
      <c r="G324" s="35"/>
    </row>
    <row r="325" spans="1:7" x14ac:dyDescent="0.25">
      <c r="A325" s="33"/>
      <c r="B325" s="32"/>
      <c r="C325" s="32"/>
      <c r="D325" s="33"/>
      <c r="E325" s="34"/>
      <c r="F325" s="35"/>
      <c r="G325" s="35"/>
    </row>
    <row r="326" spans="1:7" x14ac:dyDescent="0.25">
      <c r="A326" s="33"/>
      <c r="B326" s="32"/>
      <c r="C326" s="32"/>
      <c r="D326" s="33"/>
      <c r="E326" s="34"/>
      <c r="F326" s="35"/>
      <c r="G326" s="35"/>
    </row>
    <row r="327" spans="1:7" x14ac:dyDescent="0.25">
      <c r="A327" s="33"/>
      <c r="B327" s="32"/>
      <c r="C327" s="32"/>
      <c r="D327" s="33"/>
      <c r="E327" s="34"/>
      <c r="F327" s="35"/>
      <c r="G327" s="35"/>
    </row>
    <row r="328" spans="1:7" x14ac:dyDescent="0.25">
      <c r="A328" s="33"/>
      <c r="B328" s="32"/>
      <c r="C328" s="32"/>
      <c r="D328" s="33"/>
      <c r="E328" s="34"/>
      <c r="F328" s="35"/>
      <c r="G328" s="35"/>
    </row>
    <row r="329" spans="1:7" x14ac:dyDescent="0.25">
      <c r="A329" s="33"/>
      <c r="B329" s="32"/>
      <c r="C329" s="32"/>
      <c r="D329" s="33"/>
      <c r="E329" s="34"/>
      <c r="F329" s="35"/>
      <c r="G329" s="35"/>
    </row>
    <row r="330" spans="1:7" x14ac:dyDescent="0.25">
      <c r="A330" s="33"/>
      <c r="B330" s="32"/>
      <c r="C330" s="32"/>
      <c r="D330" s="33"/>
      <c r="E330" s="34"/>
      <c r="F330" s="35"/>
      <c r="G330" s="35"/>
    </row>
    <row r="331" spans="1:7" x14ac:dyDescent="0.25">
      <c r="A331" s="33"/>
      <c r="B331" s="32"/>
      <c r="C331" s="32"/>
      <c r="D331" s="33"/>
      <c r="E331" s="34"/>
      <c r="F331" s="35"/>
      <c r="G331" s="35"/>
    </row>
    <row r="332" spans="1:7" x14ac:dyDescent="0.25">
      <c r="A332" s="33"/>
      <c r="B332" s="32"/>
      <c r="C332" s="32"/>
      <c r="D332" s="33"/>
      <c r="E332" s="34"/>
      <c r="F332" s="35"/>
      <c r="G332" s="35"/>
    </row>
    <row r="333" spans="1:7" x14ac:dyDescent="0.25">
      <c r="A333" s="33"/>
      <c r="B333" s="32"/>
      <c r="C333" s="32"/>
      <c r="D333" s="33"/>
      <c r="E333" s="34"/>
      <c r="F333" s="35"/>
      <c r="G333" s="35"/>
    </row>
    <row r="334" spans="1:7" x14ac:dyDescent="0.25">
      <c r="A334" s="33"/>
      <c r="B334" s="32"/>
      <c r="C334" s="32"/>
      <c r="D334" s="33"/>
      <c r="E334" s="34"/>
      <c r="F334" s="35"/>
      <c r="G334" s="35"/>
    </row>
    <row r="335" spans="1:7" x14ac:dyDescent="0.25">
      <c r="A335" s="33"/>
      <c r="B335" s="32"/>
      <c r="C335" s="32"/>
      <c r="D335" s="33"/>
      <c r="E335" s="34"/>
      <c r="F335" s="35"/>
      <c r="G335" s="35"/>
    </row>
    <row r="336" spans="1:7" x14ac:dyDescent="0.25">
      <c r="A336" s="33"/>
      <c r="B336" s="32"/>
      <c r="C336" s="32"/>
      <c r="D336" s="33"/>
      <c r="E336" s="34"/>
      <c r="F336" s="35"/>
      <c r="G336" s="35"/>
    </row>
    <row r="337" spans="1:7" x14ac:dyDescent="0.25">
      <c r="A337" s="33"/>
      <c r="B337" s="32"/>
      <c r="C337" s="32"/>
      <c r="D337" s="33"/>
      <c r="E337" s="34"/>
      <c r="F337" s="35"/>
      <c r="G337" s="35"/>
    </row>
    <row r="338" spans="1:7" x14ac:dyDescent="0.25">
      <c r="A338" s="33"/>
      <c r="B338" s="32"/>
      <c r="C338" s="32"/>
      <c r="D338" s="33"/>
      <c r="E338" s="34"/>
      <c r="F338" s="35"/>
      <c r="G338" s="35"/>
    </row>
    <row r="339" spans="1:7" x14ac:dyDescent="0.25">
      <c r="A339" s="33"/>
      <c r="B339" s="32"/>
      <c r="C339" s="32"/>
      <c r="D339" s="33"/>
      <c r="E339" s="34"/>
      <c r="F339" s="35"/>
      <c r="G339" s="35"/>
    </row>
    <row r="340" spans="1:7" x14ac:dyDescent="0.25">
      <c r="A340" s="33"/>
      <c r="B340" s="32"/>
      <c r="C340" s="32"/>
      <c r="D340" s="33"/>
      <c r="E340" s="34"/>
      <c r="F340" s="35"/>
      <c r="G340" s="35"/>
    </row>
    <row r="341" spans="1:7" x14ac:dyDescent="0.25">
      <c r="A341" s="33"/>
      <c r="B341" s="32"/>
      <c r="C341" s="32"/>
      <c r="D341" s="33"/>
      <c r="E341" s="34"/>
      <c r="F341" s="35"/>
      <c r="G341" s="35"/>
    </row>
    <row r="342" spans="1:7" x14ac:dyDescent="0.25">
      <c r="A342" s="33"/>
      <c r="B342" s="32"/>
      <c r="C342" s="32"/>
      <c r="D342" s="33"/>
      <c r="E342" s="34"/>
      <c r="F342" s="35"/>
      <c r="G342" s="35"/>
    </row>
    <row r="343" spans="1:7" x14ac:dyDescent="0.25">
      <c r="A343" s="33"/>
      <c r="B343" s="32"/>
      <c r="C343" s="32"/>
      <c r="D343" s="33"/>
      <c r="E343" s="34"/>
      <c r="F343" s="35"/>
      <c r="G343" s="35"/>
    </row>
    <row r="344" spans="1:7" x14ac:dyDescent="0.25">
      <c r="A344" s="33"/>
      <c r="B344" s="32"/>
      <c r="C344" s="32"/>
      <c r="D344" s="33"/>
      <c r="E344" s="34"/>
      <c r="F344" s="35"/>
      <c r="G344" s="35"/>
    </row>
    <row r="345" spans="1:7" x14ac:dyDescent="0.25">
      <c r="A345" s="33"/>
      <c r="B345" s="32"/>
      <c r="C345" s="32"/>
      <c r="D345" s="33"/>
      <c r="E345" s="34"/>
      <c r="F345" s="35"/>
      <c r="G345" s="35"/>
    </row>
    <row r="346" spans="1:7" x14ac:dyDescent="0.25">
      <c r="A346" s="33"/>
      <c r="B346" s="32"/>
      <c r="C346" s="32"/>
      <c r="D346" s="33"/>
      <c r="E346" s="34"/>
      <c r="F346" s="35"/>
      <c r="G346" s="35"/>
    </row>
    <row r="347" spans="1:7" x14ac:dyDescent="0.25">
      <c r="A347" s="33"/>
      <c r="B347" s="32"/>
      <c r="C347" s="32"/>
      <c r="D347" s="33"/>
      <c r="E347" s="34"/>
      <c r="F347" s="35"/>
      <c r="G347" s="35"/>
    </row>
    <row r="348" spans="1:7" x14ac:dyDescent="0.25">
      <c r="A348" s="33"/>
      <c r="B348" s="32"/>
      <c r="C348" s="32"/>
      <c r="D348" s="33"/>
      <c r="E348" s="34"/>
      <c r="F348" s="35"/>
      <c r="G348" s="35"/>
    </row>
    <row r="349" spans="1:7" x14ac:dyDescent="0.25">
      <c r="A349" s="33"/>
      <c r="B349" s="32"/>
      <c r="C349" s="32"/>
      <c r="D349" s="33"/>
      <c r="E349" s="34"/>
      <c r="F349" s="35"/>
      <c r="G349" s="35"/>
    </row>
    <row r="350" spans="1:7" x14ac:dyDescent="0.25">
      <c r="A350" s="33"/>
      <c r="B350" s="32"/>
      <c r="C350" s="32"/>
      <c r="D350" s="33"/>
      <c r="E350" s="34"/>
      <c r="F350" s="35"/>
      <c r="G350" s="35"/>
    </row>
    <row r="351" spans="1:7" x14ac:dyDescent="0.25">
      <c r="A351" s="33"/>
      <c r="B351" s="32"/>
      <c r="C351" s="32"/>
      <c r="D351" s="33"/>
      <c r="E351" s="34"/>
      <c r="F351" s="35"/>
      <c r="G351" s="35"/>
    </row>
    <row r="352" spans="1:7" x14ac:dyDescent="0.25">
      <c r="A352" s="33"/>
      <c r="B352" s="32"/>
      <c r="C352" s="32"/>
      <c r="D352" s="33"/>
      <c r="E352" s="34"/>
      <c r="F352" s="35"/>
      <c r="G352" s="35"/>
    </row>
    <row r="353" spans="1:7" x14ac:dyDescent="0.25">
      <c r="A353" s="33"/>
      <c r="B353" s="32"/>
      <c r="C353" s="32"/>
      <c r="D353" s="33"/>
      <c r="E353" s="34"/>
      <c r="F353" s="35"/>
      <c r="G353" s="35"/>
    </row>
    <row r="354" spans="1:7" x14ac:dyDescent="0.25">
      <c r="A354" s="33"/>
      <c r="B354" s="32"/>
      <c r="C354" s="32"/>
      <c r="D354" s="33"/>
      <c r="E354" s="34"/>
      <c r="F354" s="35"/>
      <c r="G354" s="35"/>
    </row>
    <row r="355" spans="1:7" x14ac:dyDescent="0.25">
      <c r="A355" s="33"/>
      <c r="B355" s="32"/>
      <c r="C355" s="32"/>
      <c r="D355" s="33"/>
      <c r="E355" s="34"/>
      <c r="F355" s="35"/>
      <c r="G355" s="35"/>
    </row>
    <row r="356" spans="1:7" x14ac:dyDescent="0.25">
      <c r="A356" s="33"/>
      <c r="B356" s="32"/>
      <c r="C356" s="32"/>
      <c r="D356" s="33"/>
      <c r="E356" s="34"/>
      <c r="F356" s="35"/>
      <c r="G356" s="35"/>
    </row>
    <row r="357" spans="1:7" x14ac:dyDescent="0.25">
      <c r="A357" s="33"/>
      <c r="B357" s="32"/>
      <c r="C357" s="32"/>
      <c r="D357" s="33"/>
      <c r="E357" s="34"/>
      <c r="F357" s="35"/>
      <c r="G357" s="35"/>
    </row>
    <row r="358" spans="1:7" x14ac:dyDescent="0.25">
      <c r="A358" s="33"/>
      <c r="B358" s="32"/>
      <c r="C358" s="32"/>
      <c r="D358" s="33"/>
      <c r="E358" s="34"/>
      <c r="F358" s="35"/>
      <c r="G358" s="35"/>
    </row>
    <row r="359" spans="1:7" x14ac:dyDescent="0.25">
      <c r="A359" s="33"/>
      <c r="B359" s="32"/>
      <c r="C359" s="32"/>
      <c r="D359" s="33"/>
      <c r="E359" s="34"/>
      <c r="F359" s="35"/>
      <c r="G359" s="35"/>
    </row>
    <row r="360" spans="1:7" x14ac:dyDescent="0.25">
      <c r="A360" s="33"/>
      <c r="B360" s="32"/>
      <c r="C360" s="32"/>
      <c r="D360" s="33"/>
      <c r="E360" s="34"/>
      <c r="F360" s="35"/>
      <c r="G360" s="35"/>
    </row>
    <row r="361" spans="1:7" x14ac:dyDescent="0.25">
      <c r="A361" s="33"/>
      <c r="B361" s="32"/>
      <c r="C361" s="32"/>
      <c r="D361" s="33"/>
      <c r="E361" s="34"/>
      <c r="F361" s="35"/>
      <c r="G361" s="35"/>
    </row>
    <row r="362" spans="1:7" x14ac:dyDescent="0.25">
      <c r="A362" s="33"/>
      <c r="B362" s="32"/>
      <c r="C362" s="32"/>
      <c r="D362" s="33"/>
      <c r="E362" s="34"/>
      <c r="F362" s="35"/>
      <c r="G362" s="35"/>
    </row>
    <row r="363" spans="1:7" x14ac:dyDescent="0.25">
      <c r="A363" s="33"/>
      <c r="B363" s="32"/>
      <c r="C363" s="32"/>
      <c r="D363" s="33"/>
      <c r="E363" s="34"/>
      <c r="F363" s="35"/>
      <c r="G363" s="35"/>
    </row>
    <row r="364" spans="1:7" x14ac:dyDescent="0.25">
      <c r="A364" s="33"/>
      <c r="B364" s="32"/>
      <c r="C364" s="32"/>
      <c r="D364" s="33"/>
      <c r="E364" s="34"/>
      <c r="F364" s="35"/>
      <c r="G364" s="35"/>
    </row>
    <row r="365" spans="1:7" x14ac:dyDescent="0.25">
      <c r="A365" s="33"/>
      <c r="B365" s="32"/>
      <c r="C365" s="32"/>
      <c r="D365" s="33"/>
      <c r="E365" s="34"/>
      <c r="F365" s="35"/>
      <c r="G365" s="35"/>
    </row>
    <row r="366" spans="1:7" x14ac:dyDescent="0.25">
      <c r="A366" s="33"/>
      <c r="B366" s="32"/>
      <c r="C366" s="32"/>
      <c r="D366" s="33"/>
      <c r="E366" s="34"/>
      <c r="F366" s="35"/>
      <c r="G366" s="35"/>
    </row>
    <row r="367" spans="1:7" x14ac:dyDescent="0.25">
      <c r="A367" s="33"/>
      <c r="B367" s="32"/>
      <c r="C367" s="32"/>
      <c r="D367" s="33"/>
      <c r="E367" s="34"/>
      <c r="F367" s="35"/>
      <c r="G367" s="35"/>
    </row>
    <row r="368" spans="1:7" x14ac:dyDescent="0.25">
      <c r="A368" s="33"/>
      <c r="B368" s="32"/>
      <c r="C368" s="32"/>
      <c r="D368" s="33"/>
      <c r="E368" s="34"/>
      <c r="F368" s="35"/>
      <c r="G368" s="35"/>
    </row>
    <row r="369" spans="1:7" x14ac:dyDescent="0.25">
      <c r="A369" s="33"/>
      <c r="B369" s="32"/>
      <c r="C369" s="32"/>
      <c r="D369" s="33"/>
      <c r="E369" s="34"/>
      <c r="F369" s="35"/>
      <c r="G369" s="35"/>
    </row>
    <row r="370" spans="1:7" x14ac:dyDescent="0.25">
      <c r="A370" s="33"/>
      <c r="B370" s="32"/>
      <c r="C370" s="32"/>
      <c r="D370" s="33"/>
      <c r="E370" s="34"/>
      <c r="F370" s="35"/>
      <c r="G370" s="35"/>
    </row>
    <row r="371" spans="1:7" x14ac:dyDescent="0.25">
      <c r="A371" s="33"/>
      <c r="B371" s="32"/>
      <c r="C371" s="32"/>
      <c r="D371" s="33"/>
      <c r="E371" s="34"/>
      <c r="F371" s="35"/>
      <c r="G371" s="35"/>
    </row>
    <row r="372" spans="1:7" x14ac:dyDescent="0.25">
      <c r="A372" s="33"/>
      <c r="B372" s="32"/>
      <c r="C372" s="32"/>
      <c r="D372" s="33"/>
      <c r="E372" s="34"/>
      <c r="F372" s="35"/>
      <c r="G372" s="35"/>
    </row>
    <row r="373" spans="1:7" x14ac:dyDescent="0.25">
      <c r="A373" s="33"/>
      <c r="B373" s="32"/>
      <c r="C373" s="32"/>
      <c r="D373" s="33"/>
      <c r="E373" s="34"/>
      <c r="F373" s="35"/>
      <c r="G373" s="35"/>
    </row>
    <row r="374" spans="1:7" x14ac:dyDescent="0.25">
      <c r="A374" s="33"/>
      <c r="B374" s="32"/>
      <c r="C374" s="32"/>
      <c r="D374" s="33"/>
      <c r="E374" s="34"/>
      <c r="F374" s="35"/>
      <c r="G374" s="35"/>
    </row>
    <row r="375" spans="1:7" x14ac:dyDescent="0.25">
      <c r="A375" s="33"/>
      <c r="B375" s="32"/>
      <c r="C375" s="32"/>
      <c r="D375" s="33"/>
      <c r="E375" s="34"/>
      <c r="F375" s="35"/>
      <c r="G375" s="35"/>
    </row>
    <row r="376" spans="1:7" x14ac:dyDescent="0.25">
      <c r="A376" s="33"/>
      <c r="B376" s="32"/>
      <c r="C376" s="32"/>
      <c r="D376" s="33"/>
      <c r="E376" s="34"/>
      <c r="F376" s="35"/>
      <c r="G376" s="35"/>
    </row>
    <row r="377" spans="1:7" x14ac:dyDescent="0.25">
      <c r="A377" s="33"/>
      <c r="B377" s="32"/>
      <c r="C377" s="32"/>
      <c r="D377" s="33"/>
      <c r="E377" s="34"/>
      <c r="F377" s="35"/>
      <c r="G377" s="35"/>
    </row>
    <row r="378" spans="1:7" x14ac:dyDescent="0.25">
      <c r="A378" s="33"/>
      <c r="B378" s="32"/>
      <c r="C378" s="32"/>
      <c r="D378" s="33"/>
      <c r="E378" s="34"/>
      <c r="F378" s="35"/>
      <c r="G378" s="35"/>
    </row>
    <row r="379" spans="1:7" x14ac:dyDescent="0.25">
      <c r="A379" s="33"/>
      <c r="B379" s="32"/>
      <c r="C379" s="32"/>
      <c r="D379" s="33"/>
      <c r="E379" s="34"/>
      <c r="F379" s="35"/>
      <c r="G379" s="35"/>
    </row>
    <row r="380" spans="1:7" x14ac:dyDescent="0.25">
      <c r="A380" s="33"/>
      <c r="B380" s="32"/>
      <c r="C380" s="32"/>
      <c r="D380" s="33"/>
      <c r="E380" s="34"/>
      <c r="F380" s="35"/>
      <c r="G380" s="35"/>
    </row>
    <row r="381" spans="1:7" x14ac:dyDescent="0.25">
      <c r="A381" s="33"/>
      <c r="B381" s="32"/>
      <c r="C381" s="32"/>
      <c r="D381" s="33"/>
      <c r="E381" s="34"/>
      <c r="F381" s="35"/>
      <c r="G381" s="35"/>
    </row>
    <row r="382" spans="1:7" x14ac:dyDescent="0.25">
      <c r="A382" s="33"/>
      <c r="B382" s="32"/>
      <c r="C382" s="32"/>
      <c r="D382" s="33"/>
      <c r="E382" s="34"/>
      <c r="F382" s="35"/>
      <c r="G382" s="35"/>
    </row>
    <row r="383" spans="1:7" x14ac:dyDescent="0.25">
      <c r="A383" s="33"/>
      <c r="B383" s="32"/>
      <c r="C383" s="32"/>
      <c r="D383" s="33"/>
      <c r="E383" s="34"/>
      <c r="F383" s="35"/>
      <c r="G383" s="35"/>
    </row>
    <row r="384" spans="1:7" x14ac:dyDescent="0.25">
      <c r="A384" s="33"/>
      <c r="B384" s="32"/>
      <c r="C384" s="32"/>
      <c r="D384" s="33"/>
      <c r="E384" s="34"/>
      <c r="F384" s="35"/>
      <c r="G384" s="35"/>
    </row>
    <row r="385" spans="1:7" x14ac:dyDescent="0.25">
      <c r="A385" s="33"/>
      <c r="B385" s="32"/>
      <c r="C385" s="32"/>
      <c r="D385" s="33"/>
      <c r="E385" s="34"/>
      <c r="F385" s="35"/>
      <c r="G385" s="35"/>
    </row>
    <row r="386" spans="1:7" x14ac:dyDescent="0.25">
      <c r="A386" s="33"/>
      <c r="B386" s="32"/>
      <c r="C386" s="32"/>
      <c r="D386" s="33"/>
      <c r="E386" s="34"/>
      <c r="F386" s="35"/>
      <c r="G386" s="35"/>
    </row>
    <row r="387" spans="1:7" x14ac:dyDescent="0.25">
      <c r="A387" s="33"/>
      <c r="B387" s="32"/>
      <c r="C387" s="32"/>
      <c r="D387" s="33"/>
      <c r="E387" s="34"/>
      <c r="F387" s="35"/>
      <c r="G387" s="35"/>
    </row>
    <row r="388" spans="1:7" x14ac:dyDescent="0.25">
      <c r="A388" s="33"/>
      <c r="B388" s="32"/>
      <c r="C388" s="32"/>
      <c r="D388" s="33"/>
      <c r="E388" s="34"/>
      <c r="F388" s="35"/>
      <c r="G388" s="35"/>
    </row>
    <row r="389" spans="1:7" x14ac:dyDescent="0.25">
      <c r="A389" s="33"/>
      <c r="B389" s="32"/>
      <c r="C389" s="32"/>
      <c r="D389" s="33"/>
      <c r="E389" s="34"/>
      <c r="F389" s="35"/>
      <c r="G389" s="35"/>
    </row>
    <row r="390" spans="1:7" x14ac:dyDescent="0.25">
      <c r="A390" s="33"/>
      <c r="B390" s="32"/>
      <c r="C390" s="32"/>
      <c r="D390" s="33"/>
      <c r="E390" s="34"/>
      <c r="F390" s="35"/>
      <c r="G390" s="35"/>
    </row>
    <row r="391" spans="1:7" x14ac:dyDescent="0.25">
      <c r="A391" s="33"/>
      <c r="B391" s="32"/>
      <c r="C391" s="32"/>
      <c r="D391" s="33"/>
      <c r="E391" s="34"/>
      <c r="F391" s="35"/>
      <c r="G391" s="35"/>
    </row>
    <row r="392" spans="1:7" x14ac:dyDescent="0.25">
      <c r="A392" s="33"/>
      <c r="B392" s="32"/>
      <c r="C392" s="32"/>
      <c r="D392" s="33"/>
      <c r="E392" s="34"/>
      <c r="F392" s="35"/>
      <c r="G392" s="35"/>
    </row>
    <row r="393" spans="1:7" x14ac:dyDescent="0.25">
      <c r="A393" s="33"/>
      <c r="B393" s="32"/>
      <c r="C393" s="32"/>
      <c r="D393" s="33"/>
      <c r="E393" s="34"/>
      <c r="F393" s="35"/>
      <c r="G393" s="35"/>
    </row>
    <row r="394" spans="1:7" x14ac:dyDescent="0.25">
      <c r="A394" s="33"/>
      <c r="B394" s="32"/>
      <c r="C394" s="32"/>
      <c r="D394" s="33"/>
      <c r="E394" s="34"/>
      <c r="F394" s="35"/>
      <c r="G394" s="35"/>
    </row>
    <row r="395" spans="1:7" x14ac:dyDescent="0.25">
      <c r="A395" s="33"/>
      <c r="B395" s="32"/>
      <c r="C395" s="32"/>
      <c r="D395" s="33"/>
      <c r="E395" s="34"/>
      <c r="F395" s="35"/>
      <c r="G395" s="35"/>
    </row>
    <row r="396" spans="1:7" x14ac:dyDescent="0.25">
      <c r="A396" s="33"/>
      <c r="B396" s="32"/>
      <c r="C396" s="32"/>
      <c r="D396" s="33"/>
      <c r="E396" s="34"/>
      <c r="F396" s="35"/>
      <c r="G396" s="35"/>
    </row>
    <row r="397" spans="1:7" x14ac:dyDescent="0.25">
      <c r="A397" s="33"/>
      <c r="B397" s="32"/>
      <c r="C397" s="32"/>
      <c r="D397" s="33"/>
      <c r="E397" s="34"/>
      <c r="F397" s="35"/>
      <c r="G397" s="35"/>
    </row>
    <row r="398" spans="1:7" x14ac:dyDescent="0.25">
      <c r="A398" s="33"/>
      <c r="B398" s="32"/>
      <c r="C398" s="32"/>
      <c r="D398" s="33"/>
      <c r="E398" s="34"/>
      <c r="F398" s="35"/>
      <c r="G398" s="35"/>
    </row>
    <row r="399" spans="1:7" x14ac:dyDescent="0.25">
      <c r="A399" s="28"/>
      <c r="B399" s="29"/>
      <c r="C399" s="29"/>
      <c r="D399" s="28"/>
      <c r="E399" s="30"/>
      <c r="F399" s="31"/>
      <c r="G399" s="31"/>
    </row>
    <row r="400" spans="1:7" x14ac:dyDescent="0.25">
      <c r="A400" s="28"/>
      <c r="B400" s="29"/>
      <c r="C400" s="29"/>
      <c r="D400" s="28"/>
      <c r="E400" s="30"/>
      <c r="F400" s="31"/>
      <c r="G400" s="31"/>
    </row>
    <row r="401" spans="1:7" x14ac:dyDescent="0.25">
      <c r="A401" s="28"/>
      <c r="B401" s="29"/>
      <c r="C401" s="29"/>
      <c r="D401" s="28"/>
      <c r="E401" s="30"/>
      <c r="F401" s="31"/>
      <c r="G401" s="31"/>
    </row>
    <row r="402" spans="1:7" x14ac:dyDescent="0.25">
      <c r="A402" s="28"/>
      <c r="B402" s="29"/>
      <c r="C402" s="29"/>
      <c r="D402" s="28"/>
      <c r="E402" s="30"/>
      <c r="F402" s="31"/>
      <c r="G402" s="31"/>
    </row>
    <row r="403" spans="1:7" x14ac:dyDescent="0.25">
      <c r="A403" s="28"/>
      <c r="B403" s="29"/>
      <c r="C403" s="29"/>
      <c r="D403" s="28"/>
      <c r="E403" s="30"/>
      <c r="F403" s="31"/>
      <c r="G403" s="31"/>
    </row>
    <row r="404" spans="1:7" x14ac:dyDescent="0.25">
      <c r="A404" s="28"/>
      <c r="B404" s="29"/>
      <c r="C404" s="29"/>
      <c r="D404" s="28"/>
      <c r="E404" s="30"/>
      <c r="F404" s="31"/>
      <c r="G404" s="31"/>
    </row>
    <row r="405" spans="1:7" x14ac:dyDescent="0.25">
      <c r="A405" s="28"/>
      <c r="B405" s="29"/>
      <c r="C405" s="29"/>
      <c r="D405" s="28"/>
      <c r="E405" s="30"/>
      <c r="F405" s="31"/>
      <c r="G405" s="31"/>
    </row>
    <row r="406" spans="1:7" x14ac:dyDescent="0.25">
      <c r="A406" s="28"/>
      <c r="B406" s="29"/>
      <c r="C406" s="29"/>
      <c r="D406" s="28"/>
      <c r="E406" s="30"/>
      <c r="F406" s="31"/>
      <c r="G406" s="31"/>
    </row>
    <row r="407" spans="1:7" x14ac:dyDescent="0.25">
      <c r="A407" s="28"/>
      <c r="B407" s="29"/>
      <c r="C407" s="29"/>
      <c r="D407" s="28"/>
      <c r="E407" s="30"/>
      <c r="F407" s="31"/>
      <c r="G407" s="31"/>
    </row>
    <row r="408" spans="1:7" x14ac:dyDescent="0.25">
      <c r="A408" s="28"/>
      <c r="B408" s="29"/>
      <c r="C408" s="29"/>
      <c r="D408" s="28"/>
      <c r="E408" s="30"/>
      <c r="F408" s="31"/>
      <c r="G408" s="31"/>
    </row>
  </sheetData>
  <mergeCells count="64">
    <mergeCell ref="D314:F314"/>
    <mergeCell ref="D318:F318"/>
    <mergeCell ref="D319:F319"/>
    <mergeCell ref="D320:F320"/>
    <mergeCell ref="D317:G317"/>
    <mergeCell ref="A300:F300"/>
    <mergeCell ref="A311:F311"/>
    <mergeCell ref="A305:F305"/>
    <mergeCell ref="D312:F312"/>
    <mergeCell ref="D313:F313"/>
    <mergeCell ref="F269:F270"/>
    <mergeCell ref="G269:G270"/>
    <mergeCell ref="A271:G271"/>
    <mergeCell ref="A277:F277"/>
    <mergeCell ref="A282:F282"/>
    <mergeCell ref="A269:A270"/>
    <mergeCell ref="B269:B270"/>
    <mergeCell ref="C269:C270"/>
    <mergeCell ref="D269:D270"/>
    <mergeCell ref="E269:E270"/>
    <mergeCell ref="A3:G3"/>
    <mergeCell ref="A5:G5"/>
    <mergeCell ref="A268:G268"/>
    <mergeCell ref="G6:G7"/>
    <mergeCell ref="A6:A7"/>
    <mergeCell ref="B6:B7"/>
    <mergeCell ref="C6:C7"/>
    <mergeCell ref="D6:D7"/>
    <mergeCell ref="E6:E7"/>
    <mergeCell ref="F6:F7"/>
    <mergeCell ref="A71:F71"/>
    <mergeCell ref="A53:F53"/>
    <mergeCell ref="A46:F46"/>
    <mergeCell ref="A42:F42"/>
    <mergeCell ref="A32:F32"/>
    <mergeCell ref="A101:F101"/>
    <mergeCell ref="B95:E95"/>
    <mergeCell ref="B86:E86"/>
    <mergeCell ref="A78:F78"/>
    <mergeCell ref="B80:E80"/>
    <mergeCell ref="A123:F123"/>
    <mergeCell ref="A110:F110"/>
    <mergeCell ref="A131:F131"/>
    <mergeCell ref="A132:G132"/>
    <mergeCell ref="A180:F180"/>
    <mergeCell ref="A157:F157"/>
    <mergeCell ref="A152:F152"/>
    <mergeCell ref="A142:F142"/>
    <mergeCell ref="A8:G8"/>
    <mergeCell ref="A2:G2"/>
    <mergeCell ref="D263:F263"/>
    <mergeCell ref="D264:F264"/>
    <mergeCell ref="D265:F265"/>
    <mergeCell ref="A223:G223"/>
    <mergeCell ref="A262:F262"/>
    <mergeCell ref="A259:F259"/>
    <mergeCell ref="A249:F249"/>
    <mergeCell ref="A241:F241"/>
    <mergeCell ref="A236:F236"/>
    <mergeCell ref="A222:F222"/>
    <mergeCell ref="A213:F213"/>
    <mergeCell ref="A200:F200"/>
    <mergeCell ref="A183:F183"/>
    <mergeCell ref="A230:F230"/>
  </mergeCells>
  <pageMargins left="0.70866141732283472" right="0.70866141732283472" top="0.74803149606299213" bottom="0.74803149606299213" header="0.31496062992125984" footer="0.31496062992125984"/>
  <pageSetup paperSize="9" scale="81" fitToHeight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Grzesiek</dc:creator>
  <cp:lastModifiedBy>Grzesiek</cp:lastModifiedBy>
  <cp:lastPrinted>2025-04-11T14:44:36Z</cp:lastPrinted>
  <dcterms:created xsi:type="dcterms:W3CDTF">2025-04-10T13:19:08Z</dcterms:created>
  <dcterms:modified xsi:type="dcterms:W3CDTF">2025-04-14T16:20:02Z</dcterms:modified>
</cp:coreProperties>
</file>