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96" yWindow="-96" windowWidth="19380" windowHeight="10380" tabRatio="814" firstSheet="1" activeTab="1"/>
  </bookViews>
  <sheets>
    <sheet name="Optymalizacja" sheetId="15" r:id="rId1"/>
    <sheet name="TABELA" sheetId="18" r:id="rId2"/>
    <sheet name="Zmiany nieistotne" sheetId="22" r:id="rId3"/>
    <sheet name="HARMONOGRAM " sheetId="20" r:id="rId4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1" i="18" l="1"/>
  <c r="F178" i="18"/>
  <c r="F179" i="18"/>
  <c r="F180" i="18"/>
  <c r="F181" i="18"/>
  <c r="F182" i="18"/>
  <c r="F183" i="18"/>
  <c r="F184" i="18"/>
  <c r="F185" i="18"/>
  <c r="F186" i="18"/>
  <c r="F187" i="18"/>
  <c r="F177" i="18"/>
  <c r="F166" i="18"/>
  <c r="F167" i="18"/>
  <c r="F168" i="18"/>
  <c r="F169" i="18"/>
  <c r="F170" i="18"/>
  <c r="F171" i="18"/>
  <c r="F172" i="18"/>
  <c r="F173" i="18"/>
  <c r="F174" i="18"/>
  <c r="F175" i="18"/>
  <c r="F176" i="18"/>
  <c r="F165" i="18"/>
  <c r="F133" i="18"/>
  <c r="F134" i="18"/>
  <c r="F135" i="18"/>
  <c r="F136" i="18"/>
  <c r="F132" i="18"/>
  <c r="F138" i="18"/>
  <c r="F139" i="18"/>
  <c r="F140" i="18"/>
  <c r="F142" i="18"/>
  <c r="F143" i="18"/>
  <c r="F144" i="18"/>
  <c r="F145" i="18"/>
  <c r="F146" i="18"/>
  <c r="F147" i="18"/>
  <c r="F148" i="18"/>
  <c r="F137" i="18"/>
  <c r="F131" i="18"/>
  <c r="F151" i="18"/>
  <c r="F152" i="18"/>
  <c r="F154" i="18"/>
  <c r="F150" i="18"/>
  <c r="F156" i="18"/>
  <c r="F157" i="18"/>
  <c r="F158" i="18"/>
  <c r="F155" i="18"/>
  <c r="F160" i="18"/>
  <c r="F161" i="18"/>
  <c r="F162" i="18"/>
  <c r="F164" i="18"/>
  <c r="F159" i="18"/>
  <c r="F189" i="18"/>
  <c r="F190" i="18"/>
  <c r="F191" i="18"/>
  <c r="F192" i="18"/>
  <c r="F193" i="18"/>
  <c r="F188" i="18"/>
  <c r="F149" i="18"/>
  <c r="D6" i="18"/>
  <c r="F6" i="18"/>
  <c r="D7" i="18"/>
  <c r="F7" i="18"/>
  <c r="F8" i="18"/>
  <c r="F9" i="18"/>
  <c r="F10" i="18"/>
  <c r="F5" i="18"/>
  <c r="D12" i="18"/>
  <c r="F12" i="18"/>
  <c r="D13" i="18"/>
  <c r="F13" i="18"/>
  <c r="D14" i="18"/>
  <c r="F14" i="18"/>
  <c r="D15" i="18"/>
  <c r="F15" i="18"/>
  <c r="F16" i="18"/>
  <c r="D17" i="18"/>
  <c r="F17" i="18"/>
  <c r="F18" i="18"/>
  <c r="F19" i="18"/>
  <c r="F11" i="18"/>
  <c r="D21" i="18"/>
  <c r="F21" i="18"/>
  <c r="D22" i="18"/>
  <c r="F22" i="18"/>
  <c r="D23" i="18"/>
  <c r="F23" i="18"/>
  <c r="D24" i="18"/>
  <c r="F24" i="18"/>
  <c r="D25" i="18"/>
  <c r="F25" i="18"/>
  <c r="D26" i="18"/>
  <c r="F26" i="18"/>
  <c r="D27" i="18"/>
  <c r="F27" i="18"/>
  <c r="D28" i="18"/>
  <c r="F28" i="18"/>
  <c r="F29" i="18"/>
  <c r="F30" i="18"/>
  <c r="D31" i="18"/>
  <c r="F31" i="18"/>
  <c r="D32" i="18"/>
  <c r="F32" i="18"/>
  <c r="D33" i="18"/>
  <c r="F33" i="18"/>
  <c r="F34" i="18"/>
  <c r="F35" i="18"/>
  <c r="F36" i="18"/>
  <c r="F37" i="18"/>
  <c r="F20" i="18"/>
  <c r="D39" i="18"/>
  <c r="F39" i="18"/>
  <c r="D40" i="18"/>
  <c r="F40" i="18"/>
  <c r="D41" i="18"/>
  <c r="F41" i="18"/>
  <c r="D42" i="18"/>
  <c r="F42" i="18"/>
  <c r="D43" i="18"/>
  <c r="F43" i="18"/>
  <c r="D44" i="18"/>
  <c r="F44" i="18"/>
  <c r="D45" i="18"/>
  <c r="F45" i="18"/>
  <c r="F46" i="18"/>
  <c r="F47" i="18"/>
  <c r="F48" i="18"/>
  <c r="F49" i="18"/>
  <c r="D50" i="18"/>
  <c r="F50" i="18"/>
  <c r="D51" i="18"/>
  <c r="F51" i="18"/>
  <c r="D52" i="18"/>
  <c r="F52" i="18"/>
  <c r="F53" i="18"/>
  <c r="F38" i="18"/>
  <c r="F55" i="18"/>
  <c r="F56" i="18"/>
  <c r="F54" i="18"/>
  <c r="F59" i="18"/>
  <c r="F60" i="18"/>
  <c r="F61" i="18"/>
  <c r="F62" i="18"/>
  <c r="F58" i="18"/>
  <c r="F65" i="18"/>
  <c r="F66" i="18"/>
  <c r="F67" i="18"/>
  <c r="F68" i="18"/>
  <c r="F69" i="18"/>
  <c r="F70" i="18"/>
  <c r="F71" i="18"/>
  <c r="F64" i="18"/>
  <c r="D73" i="18"/>
  <c r="F73" i="18"/>
  <c r="D74" i="18"/>
  <c r="F74" i="18"/>
  <c r="F72" i="18"/>
  <c r="D76" i="18"/>
  <c r="F76" i="18"/>
  <c r="D77" i="18"/>
  <c r="F77" i="18"/>
  <c r="F75" i="18"/>
  <c r="F80" i="18"/>
  <c r="F81" i="18"/>
  <c r="F82" i="18"/>
  <c r="F79" i="18"/>
  <c r="F84" i="18"/>
  <c r="F85" i="18"/>
  <c r="F86" i="18"/>
  <c r="F83" i="18"/>
  <c r="D88" i="18"/>
  <c r="F88" i="18"/>
  <c r="D89" i="18"/>
  <c r="F89" i="18"/>
  <c r="F87" i="18"/>
  <c r="D91" i="18"/>
  <c r="F91" i="18"/>
  <c r="F90" i="18"/>
  <c r="D93" i="18"/>
  <c r="F93" i="18"/>
  <c r="F94" i="18"/>
  <c r="F95" i="18"/>
  <c r="F92" i="18"/>
  <c r="D97" i="18"/>
  <c r="F97" i="18"/>
  <c r="D98" i="18"/>
  <c r="F98" i="18"/>
  <c r="F99" i="18"/>
  <c r="F100" i="18"/>
  <c r="F101" i="18"/>
  <c r="F96" i="18"/>
  <c r="D103" i="18"/>
  <c r="F103" i="18"/>
  <c r="F104" i="18"/>
  <c r="F105" i="18"/>
  <c r="F102" i="18"/>
  <c r="D107" i="18"/>
  <c r="F107" i="18"/>
  <c r="D108" i="18"/>
  <c r="F108" i="18"/>
  <c r="D109" i="18"/>
  <c r="F109" i="18"/>
  <c r="F110" i="18"/>
  <c r="F106" i="18"/>
  <c r="F4" i="18"/>
  <c r="F114" i="18"/>
  <c r="D115" i="18"/>
  <c r="F115" i="18"/>
  <c r="D116" i="18"/>
  <c r="F116" i="18"/>
  <c r="F117" i="18"/>
  <c r="F118" i="18"/>
  <c r="D119" i="18"/>
  <c r="F119" i="18"/>
  <c r="D120" i="18"/>
  <c r="F120" i="18"/>
  <c r="F121" i="18"/>
  <c r="F113" i="18"/>
  <c r="F123" i="18"/>
  <c r="F122" i="18"/>
  <c r="F126" i="18"/>
  <c r="F127" i="18"/>
  <c r="F128" i="18"/>
  <c r="F125" i="18"/>
  <c r="F112" i="18"/>
  <c r="F195" i="18"/>
  <c r="F9" i="20"/>
  <c r="F10" i="20"/>
  <c r="F11" i="20"/>
  <c r="F12" i="20"/>
  <c r="F13" i="20"/>
  <c r="F8" i="20"/>
  <c r="F15" i="20"/>
  <c r="F16" i="20"/>
  <c r="F17" i="20"/>
  <c r="F18" i="20"/>
  <c r="F19" i="20"/>
  <c r="F20" i="20"/>
  <c r="F21" i="20"/>
  <c r="F14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22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41" i="20"/>
  <c r="F55" i="20"/>
  <c r="F56" i="20"/>
  <c r="F57" i="20"/>
  <c r="F54" i="20"/>
  <c r="F7" i="20"/>
  <c r="F60" i="20"/>
  <c r="F61" i="20"/>
  <c r="F62" i="20"/>
  <c r="F63" i="20"/>
  <c r="F64" i="20"/>
  <c r="F65" i="20"/>
  <c r="F66" i="20"/>
  <c r="F67" i="20"/>
  <c r="F68" i="20"/>
  <c r="F59" i="20"/>
  <c r="F70" i="20"/>
  <c r="F71" i="20"/>
  <c r="F72" i="20"/>
  <c r="F73" i="20"/>
  <c r="F74" i="20"/>
  <c r="F75" i="20"/>
  <c r="F69" i="20"/>
  <c r="F77" i="20"/>
  <c r="F78" i="20"/>
  <c r="F79" i="20"/>
  <c r="F80" i="20"/>
  <c r="F81" i="20"/>
  <c r="F82" i="20"/>
  <c r="F83" i="20"/>
  <c r="F76" i="20"/>
  <c r="F58" i="20"/>
  <c r="F86" i="20"/>
  <c r="F87" i="20"/>
  <c r="F85" i="20"/>
  <c r="F89" i="20"/>
  <c r="F90" i="20"/>
  <c r="F91" i="20"/>
  <c r="F88" i="20"/>
  <c r="F84" i="20"/>
  <c r="F94" i="20"/>
  <c r="F95" i="20"/>
  <c r="F96" i="20"/>
  <c r="F97" i="20"/>
  <c r="F93" i="20"/>
  <c r="F99" i="20"/>
  <c r="F100" i="20"/>
  <c r="F101" i="20"/>
  <c r="F98" i="20"/>
  <c r="F103" i="20"/>
  <c r="F104" i="20"/>
  <c r="F105" i="20"/>
  <c r="F102" i="20"/>
  <c r="F107" i="20"/>
  <c r="F106" i="20"/>
  <c r="F109" i="20"/>
  <c r="F110" i="20"/>
  <c r="F108" i="20"/>
  <c r="F112" i="20"/>
  <c r="F113" i="20"/>
  <c r="F115" i="20"/>
  <c r="F116" i="20"/>
  <c r="F111" i="20"/>
  <c r="F118" i="20"/>
  <c r="F119" i="20"/>
  <c r="F120" i="20"/>
  <c r="F117" i="20"/>
  <c r="F122" i="20"/>
  <c r="F123" i="20"/>
  <c r="F124" i="20"/>
  <c r="F125" i="20"/>
  <c r="F121" i="20"/>
  <c r="F92" i="20"/>
  <c r="F129" i="20"/>
  <c r="F130" i="20"/>
  <c r="F131" i="20"/>
  <c r="F128" i="20"/>
  <c r="F133" i="20"/>
  <c r="F134" i="20"/>
  <c r="F135" i="20"/>
  <c r="F132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F151" i="20"/>
  <c r="F136" i="20"/>
  <c r="F127" i="20"/>
  <c r="F154" i="20"/>
  <c r="F155" i="20"/>
  <c r="F156" i="20"/>
  <c r="F153" i="20"/>
  <c r="F158" i="20"/>
  <c r="F159" i="20"/>
  <c r="F160" i="20"/>
  <c r="F161" i="20"/>
  <c r="F162" i="20"/>
  <c r="F163" i="20"/>
  <c r="F164" i="20"/>
  <c r="F157" i="20"/>
  <c r="F166" i="20"/>
  <c r="F167" i="20"/>
  <c r="F168" i="20"/>
  <c r="F169" i="20"/>
  <c r="F165" i="20"/>
  <c r="F171" i="20"/>
  <c r="F172" i="20"/>
  <c r="F173" i="20"/>
  <c r="F174" i="20"/>
  <c r="F175" i="20"/>
  <c r="F176" i="20"/>
  <c r="F177" i="20"/>
  <c r="F178" i="20"/>
  <c r="F179" i="20"/>
  <c r="F180" i="20"/>
  <c r="F170" i="20"/>
  <c r="F182" i="20"/>
  <c r="F183" i="20"/>
  <c r="F181" i="20"/>
  <c r="F185" i="20"/>
  <c r="F186" i="20"/>
  <c r="F187" i="20"/>
  <c r="F188" i="20"/>
  <c r="F189" i="20"/>
  <c r="F184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190" i="20"/>
  <c r="F206" i="20"/>
  <c r="F207" i="20"/>
  <c r="F208" i="20"/>
  <c r="F209" i="20"/>
  <c r="F210" i="20"/>
  <c r="F211" i="20"/>
  <c r="F212" i="20"/>
  <c r="F213" i="20"/>
  <c r="D55" i="15"/>
  <c r="F55" i="15"/>
  <c r="G55" i="15"/>
  <c r="D54" i="15"/>
  <c r="D57" i="15"/>
  <c r="F57" i="15"/>
  <c r="G57" i="15"/>
  <c r="F56" i="15"/>
  <c r="G56" i="15"/>
  <c r="F46" i="15"/>
  <c r="G46" i="15"/>
  <c r="F47" i="15"/>
  <c r="G47" i="15"/>
  <c r="D25" i="15"/>
  <c r="E25" i="15"/>
  <c r="G25" i="15"/>
  <c r="H25" i="15"/>
  <c r="G18" i="15"/>
  <c r="G12" i="15"/>
  <c r="G37" i="15"/>
  <c r="H37" i="15"/>
  <c r="I37" i="15"/>
  <c r="G24" i="15"/>
  <c r="H24" i="15"/>
  <c r="H19" i="15"/>
  <c r="H20" i="15"/>
  <c r="H23" i="15"/>
  <c r="G22" i="15"/>
  <c r="F22" i="15"/>
  <c r="G33" i="15"/>
  <c r="F33" i="15"/>
  <c r="F18" i="15"/>
  <c r="C18" i="15"/>
  <c r="G17" i="15"/>
  <c r="H17" i="15"/>
  <c r="G32" i="15"/>
  <c r="H32" i="15"/>
  <c r="F16" i="15"/>
  <c r="F14" i="15"/>
  <c r="F13" i="15"/>
  <c r="F12" i="15"/>
  <c r="C16" i="15"/>
  <c r="G14" i="15"/>
  <c r="C14" i="15"/>
  <c r="G13" i="15"/>
  <c r="C13" i="15"/>
  <c r="C12" i="15"/>
  <c r="D33" i="15"/>
  <c r="E33" i="15"/>
  <c r="D31" i="15"/>
  <c r="D13" i="15"/>
  <c r="D18" i="15"/>
  <c r="D23" i="15"/>
  <c r="E23" i="15"/>
  <c r="H14" i="15"/>
  <c r="H12" i="15"/>
  <c r="G31" i="15"/>
  <c r="H31" i="15"/>
  <c r="I23" i="15"/>
  <c r="D17" i="15"/>
  <c r="I25" i="15"/>
  <c r="E13" i="15"/>
  <c r="H22" i="15"/>
  <c r="H33" i="15"/>
  <c r="I33" i="15"/>
  <c r="D32" i="15"/>
  <c r="H13" i="15"/>
  <c r="E18" i="15"/>
  <c r="H18" i="15"/>
  <c r="D19" i="15"/>
  <c r="E19" i="15"/>
  <c r="I19" i="15"/>
  <c r="G16" i="15"/>
  <c r="H16" i="15"/>
  <c r="D22" i="15"/>
  <c r="E22" i="15"/>
  <c r="D12" i="15"/>
  <c r="E12" i="15"/>
  <c r="F54" i="15"/>
  <c r="D45" i="15"/>
  <c r="D24" i="15"/>
  <c r="E24" i="15"/>
  <c r="I24" i="15"/>
  <c r="I22" i="15"/>
  <c r="I13" i="15"/>
  <c r="I18" i="15"/>
  <c r="D20" i="15"/>
  <c r="E20" i="15"/>
  <c r="I20" i="15"/>
  <c r="D14" i="15"/>
  <c r="E14" i="15"/>
  <c r="I14" i="15"/>
  <c r="I12" i="15"/>
  <c r="G54" i="15"/>
  <c r="G58" i="15"/>
  <c r="F58" i="15"/>
  <c r="D48" i="15"/>
  <c r="F48" i="15"/>
  <c r="G48" i="15"/>
  <c r="F45" i="15"/>
  <c r="G15" i="15"/>
  <c r="F15" i="15"/>
  <c r="H15" i="15"/>
  <c r="H26" i="15"/>
  <c r="C15" i="15"/>
  <c r="F49" i="15"/>
  <c r="F60" i="15"/>
  <c r="G45" i="15"/>
  <c r="C31" i="15"/>
  <c r="E31" i="15"/>
  <c r="I31" i="15"/>
  <c r="C17" i="15"/>
  <c r="E17" i="15"/>
  <c r="I17" i="15"/>
  <c r="C32" i="15"/>
  <c r="E32" i="15"/>
  <c r="I32" i="15"/>
  <c r="H45" i="15"/>
  <c r="G49" i="15"/>
  <c r="G60" i="15"/>
  <c r="D15" i="15"/>
  <c r="E15" i="15"/>
  <c r="D16" i="15"/>
  <c r="E16" i="15"/>
  <c r="I16" i="15"/>
  <c r="I15" i="15"/>
  <c r="E26" i="15"/>
  <c r="I26" i="15"/>
  <c r="F205" i="20"/>
  <c r="F152" i="20"/>
  <c r="F216" i="20"/>
</calcChain>
</file>

<file path=xl/sharedStrings.xml><?xml version="1.0" encoding="utf-8"?>
<sst xmlns="http://schemas.openxmlformats.org/spreadsheetml/2006/main" count="841" uniqueCount="404">
  <si>
    <t>instalacja gazowa</t>
  </si>
  <si>
    <t>RAZEM:</t>
  </si>
  <si>
    <t>instalacje wodne</t>
  </si>
  <si>
    <t>instalacje kanalizacyjne</t>
  </si>
  <si>
    <t xml:space="preserve">ogrzewanie c.o.                 </t>
  </si>
  <si>
    <t>inne koszty dodatkowe [opisać]</t>
  </si>
  <si>
    <t>OBIEKT</t>
  </si>
  <si>
    <t>suma</t>
  </si>
  <si>
    <t>cena jednostkowa</t>
  </si>
  <si>
    <t>ilość</t>
  </si>
  <si>
    <t>Powierzchnia zabudowy obiektu</t>
  </si>
  <si>
    <t>jednostka</t>
  </si>
  <si>
    <t>suma [PLN]</t>
  </si>
  <si>
    <t>szt</t>
  </si>
  <si>
    <t>m2</t>
  </si>
  <si>
    <t>m3</t>
  </si>
  <si>
    <t>mb</t>
  </si>
  <si>
    <t>kpl.</t>
  </si>
  <si>
    <t>t</t>
  </si>
  <si>
    <t xml:space="preserve">roboty ziemne podstawowe  </t>
  </si>
  <si>
    <t>m2/m2</t>
  </si>
  <si>
    <t>Stolarka drzwiowa i bramowa</t>
  </si>
  <si>
    <t>Ślusarka</t>
  </si>
  <si>
    <t xml:space="preserve">sufity podwieszane </t>
  </si>
  <si>
    <t xml:space="preserve">Ściany działowe                         </t>
  </si>
  <si>
    <t>cokoliki  [opisać…]</t>
  </si>
  <si>
    <t xml:space="preserve">instalacje elektryczne </t>
  </si>
  <si>
    <t>rozdzielnie</t>
  </si>
  <si>
    <t>oprawy - elewacja</t>
  </si>
  <si>
    <t>instalacja odgromowa dachu</t>
  </si>
  <si>
    <t>koryta na przewody</t>
  </si>
  <si>
    <t>instalacja trójfazowa</t>
  </si>
  <si>
    <t>osprzęt - gniazda</t>
  </si>
  <si>
    <t>instalacja wyrównująca</t>
  </si>
  <si>
    <t>rurociągi</t>
  </si>
  <si>
    <t>izolacje</t>
  </si>
  <si>
    <t>zawory</t>
  </si>
  <si>
    <t>osprzęt wodny [filtry ….]</t>
  </si>
  <si>
    <t>podejscia</t>
  </si>
  <si>
    <t>podejścia</t>
  </si>
  <si>
    <t>instalacja podposadzkowa [rury, roboty ziemne]</t>
  </si>
  <si>
    <t>instalacja powyżej posadzki</t>
  </si>
  <si>
    <t>osprzęt gazowy</t>
  </si>
  <si>
    <t>grzejniki</t>
  </si>
  <si>
    <t>termogłowice</t>
  </si>
  <si>
    <t xml:space="preserve">wentylacja </t>
  </si>
  <si>
    <t>kanały spiro</t>
  </si>
  <si>
    <t>osprzęt - wyłączniki oświetleniowe</t>
  </si>
  <si>
    <t>wycieraczki</t>
  </si>
  <si>
    <t>Stolarka okienna  + klapy i świetliki</t>
  </si>
  <si>
    <t>okładziny gipsowe, szpachle, tynki itp</t>
  </si>
  <si>
    <t>malowanie [sufity, sciany]</t>
  </si>
  <si>
    <t xml:space="preserve">posadzki jastrychowe </t>
  </si>
  <si>
    <t>oprawy - magazyn</t>
  </si>
  <si>
    <t>oprawy ewakuacyjne</t>
  </si>
  <si>
    <t>detekcja gazu</t>
  </si>
  <si>
    <t>przewody zasilające instalacji c.o.</t>
  </si>
  <si>
    <t>izolacje rurociągów</t>
  </si>
  <si>
    <t>instalacja  kotłowni</t>
  </si>
  <si>
    <t>zawór regulujący</t>
  </si>
  <si>
    <t>zawór odcinający</t>
  </si>
  <si>
    <t>zawór zwrotny</t>
  </si>
  <si>
    <t>filtr siatkowy</t>
  </si>
  <si>
    <t>zasobnik cwu</t>
  </si>
  <si>
    <t>badanie wydajnosci</t>
  </si>
  <si>
    <t>przepustnice</t>
  </si>
  <si>
    <t>kratki nawiewne</t>
  </si>
  <si>
    <t>przejscia dachowe</t>
  </si>
  <si>
    <t>kabina prysznicowa</t>
  </si>
  <si>
    <t>miska ustępowa</t>
  </si>
  <si>
    <t>umywalka</t>
  </si>
  <si>
    <t>zlewozmywak</t>
  </si>
  <si>
    <t>bateria</t>
  </si>
  <si>
    <t>bateria prysznicowa</t>
  </si>
  <si>
    <t>zestawy wodomierzowe</t>
  </si>
  <si>
    <t>Tabela możliwych oszczędności dla BM</t>
  </si>
  <si>
    <t>Optymalizacje - dostawcy, systemy, materiały</t>
  </si>
  <si>
    <t>BM BARTOSZYCE</t>
  </si>
  <si>
    <t>Lp.</t>
  </si>
  <si>
    <t>Element</t>
  </si>
  <si>
    <t>według projektu</t>
  </si>
  <si>
    <t>oszczedność</t>
  </si>
  <si>
    <t>obmiar</t>
  </si>
  <si>
    <t>koszt jednostkowy</t>
  </si>
  <si>
    <t>koszt</t>
  </si>
  <si>
    <t>2.1</t>
  </si>
  <si>
    <t>2.2</t>
  </si>
  <si>
    <t>3.1</t>
  </si>
  <si>
    <t>Optymalizacja posadzki przemysłowej Bricomarche - z 18 na 15cm</t>
  </si>
  <si>
    <t>3.2</t>
  </si>
  <si>
    <t>3.3</t>
  </si>
  <si>
    <t>RAZEM</t>
  </si>
  <si>
    <t xml:space="preserve">m3 </t>
  </si>
  <si>
    <t>Adamski</t>
  </si>
  <si>
    <t>inne koszty dodatkowe [próby szczelności, płukanie instalacji]</t>
  </si>
  <si>
    <t>inne koszty dodatkowe [czyszczaki, rury wywiewne,kratki,rewizje]</t>
  </si>
  <si>
    <t xml:space="preserve">inne koszty dodatkowe </t>
  </si>
  <si>
    <t>inne koszty dodatkowe</t>
  </si>
  <si>
    <t>zamiennik</t>
  </si>
  <si>
    <r>
      <t xml:space="preserve">Poszycie dachu – zmiana dostawcy płyty na innego o tych samych parametrach [wsp. Przenikania Ciepła, kolor, rdzeń, izolacyjność , EI, faktura płyty itp.] - </t>
    </r>
    <r>
      <rPr>
        <sz val="8"/>
        <color rgb="FFFF0000"/>
        <rFont val="Czcionka tekstu podstawowego"/>
        <charset val="238"/>
      </rPr>
      <t>brak oszczędności ze względu na nietypowy rodzaj materiału</t>
    </r>
  </si>
  <si>
    <t>cena kostki 10cm grafit??</t>
  </si>
  <si>
    <t>3.4</t>
  </si>
  <si>
    <t>3.5</t>
  </si>
  <si>
    <t>Rezygnacja z izolacji termicznej posadzki pom 1, 2, 2A, 3, 4 - pozostaje izolacja obwodowo wzdłuż ścian elewacji 1m - EPS 100 gr.6cm</t>
  </si>
  <si>
    <t>Drogi manewrowe - zmiana kolorystyki kostki na szarą typową - miejsca parkingowe należy wydzielić pasami kostki czerwonej lub grafitowej</t>
  </si>
  <si>
    <t>jaki koszt?</t>
  </si>
  <si>
    <t xml:space="preserve">Dodatkowe zmiany GW - Mała architektura - zmiana na elementy stal+drewno </t>
  </si>
  <si>
    <t>Dodatkowe zmiany GW - Zmiana zabezpieczenia antywłamaniowego w postaci krat stalowych na świetlikach i klapach dymowych na system czujek ruchu</t>
  </si>
  <si>
    <t>Ściany elewacyjne : dopuszczenie zamiennych płyt lekkiej obudowy : producenci  Paneltech, Rukki , Balexmatal. itp
zmiana  rdzenia z IPN na PUR – wszystkie pozostałe elementy płyty wg wymogów konstrukcyjnych oraz termicznych przy zachowaniu kolorystyki z projektu standardowego</t>
  </si>
  <si>
    <t>Ściany elewacyjne : dopuszczenie zamiennych płyt lekkiej obudowy : producenci  Paneltech, Rukki , Balexmatal. itp
utrzymanie rdzenia z wełny mineralnej – wszystkie pozostałe elementy płyty wg wymogów konstrukcyjnych oraz termicznych przy zachowaniu kolorystyki z projektu standardowego</t>
  </si>
  <si>
    <t>podkłady piaskowe lub stabilizacja (ujęto w "roboty ziemne")</t>
  </si>
  <si>
    <t>Opcje wariantowe:</t>
  </si>
  <si>
    <t>8.1</t>
  </si>
  <si>
    <t>Optymalizacja posadzki przemysłowej Bricomarche - pom 4 -  rezygnacja z :płyty betonowej , chudziaka, podbudowy na kostkę betonową bezfazową - kolor grafit gr 10cm, zmiana podbudowy (optymalizacja do posadzki o gr.18cm)</t>
  </si>
  <si>
    <r>
      <rPr>
        <b/>
        <sz val="8"/>
        <color theme="1"/>
        <rFont val="Czcionka tekstu podstawowego"/>
        <charset val="238"/>
      </rPr>
      <t>Wariant do poz. 3.3:</t>
    </r>
    <r>
      <rPr>
        <sz val="8"/>
        <color theme="1"/>
        <rFont val="Czcionka tekstu podstawowego"/>
        <charset val="238"/>
      </rPr>
      <t xml:space="preserve"> Rezygnacja z izolacji termicznej posadzki pom 1, 2, 2A, 3, 4 - pozostaje izolacja obwodowo wzdłuż ścian elewacji 1m - XPS gr.6cm</t>
    </r>
  </si>
  <si>
    <r>
      <rPr>
        <b/>
        <sz val="8"/>
        <color theme="1"/>
        <rFont val="Czcionka tekstu podstawowego"/>
        <charset val="238"/>
      </rPr>
      <t>Wariant do poz. 3.3</t>
    </r>
    <r>
      <rPr>
        <sz val="8"/>
        <color theme="1"/>
        <rFont val="Czcionka tekstu podstawowego"/>
        <charset val="238"/>
      </rPr>
      <t xml:space="preserve"> Zmiana izolacji termicznej posadzki pom 1, 2, 2A, 3, 4 - z XPS gr.6cm na EPS 100 gr.6cm</t>
    </r>
  </si>
  <si>
    <t>8.2</t>
  </si>
  <si>
    <r>
      <rPr>
        <b/>
        <sz val="8"/>
        <color theme="1"/>
        <rFont val="Czcionka tekstu podstawowego"/>
        <charset val="238"/>
      </rPr>
      <t xml:space="preserve">Wariant do poz. 8.1: </t>
    </r>
    <r>
      <rPr>
        <sz val="8"/>
        <color theme="1"/>
        <rFont val="Czcionka tekstu podstawowego"/>
        <charset val="238"/>
      </rPr>
      <t xml:space="preserve">Dodatkowe zmiany GW - Mała architektura - zmiana na elementy ze stali nierdzewnej innego producenta </t>
    </r>
  </si>
  <si>
    <t>5.1</t>
  </si>
  <si>
    <t>Karłowicz ok 70tys mniej</t>
  </si>
  <si>
    <t>Westwalewicz ok 45 tys mniej</t>
  </si>
  <si>
    <r>
      <t xml:space="preserve">Zmiana dostawcy stolarki okiennej aluminiowej Reyners na innego dostawcę </t>
    </r>
    <r>
      <rPr>
        <sz val="8"/>
        <color rgb="FFFF0000"/>
        <rFont val="Czcionka tekstu podstawowego"/>
        <charset val="238"/>
      </rPr>
      <t>(zmianę dostawcy ujęto w ofercie)</t>
    </r>
  </si>
  <si>
    <t>-</t>
  </si>
  <si>
    <t>Dodatkowe zmiany GW - Optymalizacja konstrukcji stalowej dachu wraz z projektem zamiennym</t>
  </si>
  <si>
    <t>inne koszty dodatkowe [opisać] montaż konstrukcji</t>
  </si>
  <si>
    <t>Dodatkowe zmiany GW - Zamiana studzienek kanalizacji sanitarnej i deszczowej z prefabrykowanych betonowych na PVC</t>
  </si>
  <si>
    <t>Zmiana urządzeń wentylacyjnych i c.o. z Mark na Flowair</t>
  </si>
  <si>
    <t>Pombudmet i BHP</t>
  </si>
  <si>
    <t>Koszty dodatkowe:</t>
  </si>
  <si>
    <t>12.</t>
  </si>
  <si>
    <t>Wykonanie klimatyzacji budynku według rozwiązania standardowego dla BM - urządzenia:klimatyzatory sufitowe i ścienne, rurociągi, izolacje</t>
  </si>
  <si>
    <t>Oświetlenie sklepu - Możliwość zaproponowania projektu oświetlenia zamiennego- oprawy tradycyjne świetlówkowe
Jako alternatywę należy uwzględnić: wykonanie projektu oświetlenia podstawowego na sali sprzedaży. Oświetlenie zastępcze, musi spełniać te same parametry świetlne co wskazane w projekcie typowym.</t>
  </si>
  <si>
    <t>jedn.</t>
  </si>
  <si>
    <t>cena jedn.</t>
  </si>
  <si>
    <t>płytki posadzkowe</t>
  </si>
  <si>
    <t>cokoliki</t>
  </si>
  <si>
    <t>wzmocnienia w wejściach płytki konstrukcyjne 30x30</t>
  </si>
  <si>
    <t xml:space="preserve">Posadzki Lastrico </t>
  </si>
  <si>
    <t>sala sprzedaży, hall, zwrot faktur</t>
  </si>
  <si>
    <t>pom.magazynowe, wiata ogrodowa</t>
  </si>
  <si>
    <t>Zmiana wykończenia posadzki na lastrico:</t>
  </si>
  <si>
    <t>płyta żelbetowa - bez utwardzenia, beton towarowy</t>
  </si>
  <si>
    <t>Powierzchnia hali produkcyjnej</t>
  </si>
  <si>
    <t xml:space="preserve">Powierzchnia pom pomocniczych </t>
  </si>
  <si>
    <t xml:space="preserve">bramy </t>
  </si>
  <si>
    <t xml:space="preserve">OKNA </t>
  </si>
  <si>
    <t xml:space="preserve">oprzewodowanie parter </t>
  </si>
  <si>
    <t>oprawy parter - stolarnia</t>
  </si>
  <si>
    <t>oprawy - pozostałe</t>
  </si>
  <si>
    <t xml:space="preserve">kocioł </t>
  </si>
  <si>
    <t xml:space="preserve">budowa drogi dojazdowej oraz placów utwardzonych </t>
  </si>
  <si>
    <t xml:space="preserve">INWESTOR -  STOLARKA ZAPERT FIRMA PRODUKCYJNO USŁUGOWA UL. MARII ZIENTARY MALEWSKIEJ 24B, 10-302 OLSZTYN </t>
  </si>
  <si>
    <t xml:space="preserve">wykonanie podsypki z piachu zagęszczalnego do IS=0,96 o grubości 20 cm </t>
  </si>
  <si>
    <t>korytowanie - zdjęcie wartwy humusu (urobek można pozostawić na działce)</t>
  </si>
  <si>
    <t xml:space="preserve">wykonanie nasypu z piasku zagęszczalnego do IS=0,96  w celu niwelacji powierzchni utwardzonej przed budynkiem hali </t>
  </si>
  <si>
    <t xml:space="preserve">TABELA ELEMENTÓW KOSZTOWYCH - OPIS PRZEDMIOTU ZAMÓWIENIA  DLA BUDYNKU STOLARNI Z ZAPLECZEM SOCJALNO BIUROWYM W ŁĘGAJNACH GMINA BARCZEWO POWIAT OLSZTYŃSKI DZ.NR.184/49                                                   </t>
  </si>
  <si>
    <t xml:space="preserve">hala -  zasypki fundamentów wykonać z gruntu rodzimego (glina, glina piaszczysta) warstwami co 30 cm zagęszczarką o wadze min.300 kg lub  ubijakiem typu stopa dla ułatwienia pracy zagęszczarki  wykonać przekładki z piasku </t>
  </si>
  <si>
    <t xml:space="preserve">hala - wykop pod fundamenty i warstwy posadzek   (urobek można pozostawić na działce), wykop pod warstwy posadzkowe grubości 50 cm wykonać w dwóch etapach pozostawiając w pierwszym etapie 15 cm warstwy ochronnej </t>
  </si>
  <si>
    <t>hala -warstwa pospółki  (pod płytę główną żelbetową posadzki)  dobrej jakości gr 35 cm zagęszczonej do IS= 1</t>
  </si>
  <si>
    <t xml:space="preserve">stopy żelbetowe   </t>
  </si>
  <si>
    <t xml:space="preserve">ławy żelbetowe  </t>
  </si>
  <si>
    <t xml:space="preserve">podwaliny hali </t>
  </si>
  <si>
    <t xml:space="preserve">rdzenie ścian murowanych dla budynku socjalnego </t>
  </si>
  <si>
    <t xml:space="preserve">nadproża wylewane na budowie dla ścian budynku socjalnego </t>
  </si>
  <si>
    <t xml:space="preserve">schody piwnicy  żelbetowe wylewane na budowie </t>
  </si>
  <si>
    <t>zbrojenie dla stóp, ław, podwalin, rdzeni, nadproży, schodów</t>
  </si>
  <si>
    <t>izolacje przeciwilgociowe  stóp, ław,podwalin 2 x  dysperbit</t>
  </si>
  <si>
    <t>izolacje poziome przeciwilgociowe murów  - papa termozgrzewalna</t>
  </si>
  <si>
    <r>
      <t xml:space="preserve">izolacja pionowa ścian piwnic budynku socjalnego - wykonać izolację systemową na pełną wysokość ścian  </t>
    </r>
    <r>
      <rPr>
        <b/>
        <sz val="8"/>
        <color rgb="FFFF0000"/>
        <rFont val="Arial CE"/>
        <charset val="238"/>
      </rPr>
      <t xml:space="preserve"> (????????????????????</t>
    </r>
  </si>
  <si>
    <t>izolacje termiczne  ścian piwnic budynku socjalnego i podwalin (płyty ekstrudowane URSA XPS N-III-L )</t>
  </si>
  <si>
    <t>folie kubełkowe ?????????????</t>
  </si>
  <si>
    <t>stropy żelbetowe poz  0=139,20</t>
  </si>
  <si>
    <t>inne koszty   nie przewidziane w tabeli [opisać]</t>
  </si>
  <si>
    <t xml:space="preserve">mury  dla budynku socjalnego  z bloczków betonowych gr.24cm </t>
  </si>
  <si>
    <t>roboty konstrukcyjne nadziemia budynku socjalnego od poź - 0 do poź +9,38</t>
  </si>
  <si>
    <t>mury gr 25cm  typu silka lub zamiennie gazobeton klasy 600  na zaprawie systemowej klejowej)</t>
  </si>
  <si>
    <t xml:space="preserve">zbrojenie stropu poz 0=139,20 </t>
  </si>
  <si>
    <t xml:space="preserve">nadproża wylewane na budowie </t>
  </si>
  <si>
    <t xml:space="preserve">schody żelbetowe </t>
  </si>
  <si>
    <t xml:space="preserve">stropy żelbetowe poz  +3,20 </t>
  </si>
  <si>
    <t xml:space="preserve">zbrojenie stropu poz   +3,20 </t>
  </si>
  <si>
    <t xml:space="preserve">podkłady betonowe pod posadzki z bet. B10 gr 5 cm </t>
  </si>
  <si>
    <t>podkłady betonowe B10  gr.10 cm  pod ławy,stopy, podwaliny,schodów</t>
  </si>
  <si>
    <t xml:space="preserve">budynek socjalny  -zasypki fundamentów oraz ścian zewnętrznych wykonać z gruntu rodzimego (glina, glina piaszczysta) warstwami co 30 cm zagęszczarką o wadze min.300 kg lub  ubijakiem typu stopa dla ułatwienia pracy zagęszczarki  wykonać przekładki z piasku  </t>
  </si>
  <si>
    <t>budynek socjalny - wykop pod fundamenty i warstwy posadzek  (urobek można pozostawić na działce) wykop realizować jednoetapowo  na głębokość docelową (doprowadzić do jak najszybszego zabezpieczenia gruntu betonem chronić grunt przed rozmoczeniem i uplastycznieniem (grubość warstw posadzek - 15 cm pospółka, 5 cm B10, 5 cm jastrych betonowy razem 25 cm )</t>
  </si>
  <si>
    <t xml:space="preserve">budynek zasypki pod warstwy posadzkowe pospółka 15 cm </t>
  </si>
  <si>
    <t xml:space="preserve">wieńce żelbetowe </t>
  </si>
  <si>
    <t xml:space="preserve">zbrojenie nadproży ,schodów,wieńców </t>
  </si>
  <si>
    <t xml:space="preserve">konstrukcja stalowa więżby dachowej </t>
  </si>
  <si>
    <t xml:space="preserve">drewniana więżba dachowa </t>
  </si>
  <si>
    <t xml:space="preserve">warstwy dachu - wiatroizolacja folia dachowa,kontrłaty,łaty, pokrycie blachodachówką ,rynny i rury spustowe </t>
  </si>
  <si>
    <t xml:space="preserve">komin systemowy </t>
  </si>
  <si>
    <t>izolacja (2x folia budowlana  gr. 0,2 mm)</t>
  </si>
  <si>
    <t xml:space="preserve">Posadzka przemysłowa  hali </t>
  </si>
  <si>
    <t xml:space="preserve">posadzka przemysłowa  gr. 14cm,  C20/25   25kg/m3 włókno stalowe rozproszone , posadzka zawibrowana i zatarta zacieraczkami mechanicznymi na ostro </t>
  </si>
  <si>
    <t xml:space="preserve">konstrukcja stalowa hali zgodnie z projektem wykonawczym </t>
  </si>
  <si>
    <t xml:space="preserve">ryglówka stalowa ścian, bram ,drzwi </t>
  </si>
  <si>
    <t xml:space="preserve">płyty warstwowe ścienne  z rdzeniem PIR gr.10cm kolor jasnoszary </t>
  </si>
  <si>
    <t xml:space="preserve">Konstrukcja stalowa i obudowa ścian , dachu z płyt warstwowych hali </t>
  </si>
  <si>
    <t xml:space="preserve">drzwi zewnętrzne </t>
  </si>
  <si>
    <t xml:space="preserve">hydroizolacja natrysk </t>
  </si>
  <si>
    <t xml:space="preserve">ułożenie drogi i placu utwardzonego z płyt drogowych nowych lub  używanych  dobraj jakości 1,5 x 3 m </t>
  </si>
  <si>
    <t xml:space="preserve">płyty warstwowe dachowe  z rdzeniem PIR gr.10cm kolor jasnoszary </t>
  </si>
  <si>
    <t xml:space="preserve">obróbki blacharskie blacha powlekana gr.0,6mm , obróbki cokołu balcha startowa, obróbki okien i drzwi wewnątrz i na zewnątrz budynku ,obróbki narożne, obróbki świetkików i kalenicy, obróbki ogniomuru </t>
  </si>
  <si>
    <t>wykonanie okien w kalenicy dachu hali - świetliki (jeden z świetlików z funkcją przewietrzania )</t>
  </si>
  <si>
    <t xml:space="preserve">O1 PCV 300 x 120 cm - okno podzielone jednym słupkiem z skrzydłem uchylno rozwiernym o szer. 60 cm </t>
  </si>
  <si>
    <t xml:space="preserve">O2 PCV 240 x 120 cm  podzielone słupkiem  lewa  część stała prawa 1/3  uchylno rozwierna </t>
  </si>
  <si>
    <t xml:space="preserve">rynny 120 hali </t>
  </si>
  <si>
    <t xml:space="preserve">rury spustowe 120 dla hali </t>
  </si>
  <si>
    <t xml:space="preserve">okna dachowe połaciowe 60 x 140 lub zbliżonej wielkosci </t>
  </si>
  <si>
    <t xml:space="preserve">okna piwniczne prefabrykowane o szer min 60 cm </t>
  </si>
  <si>
    <r>
      <t xml:space="preserve">B 1 190 x </t>
    </r>
    <r>
      <rPr>
        <b/>
        <sz val="8"/>
        <color rgb="FFFF0000"/>
        <rFont val="Arial CE"/>
        <charset val="238"/>
      </rPr>
      <t>205  brama metalowa - wysokość ???</t>
    </r>
  </si>
  <si>
    <t>O3 PCV 140 x 140 cm  podzielone słupkiem 1/2 lewa  część stała prawa uchylno rozwierna  (2 szt o odporności EI 30)</t>
  </si>
  <si>
    <t xml:space="preserve">DZ 1  110 x 205  metalowe np. Metalpol lub Horman  o odporności EI 30 </t>
  </si>
  <si>
    <t>D 3  125 x 205  drzwi metalowe o odporności  EI 30</t>
  </si>
  <si>
    <t>D1 110 x205 drzwi metalowe o odporności EI 30</t>
  </si>
  <si>
    <t xml:space="preserve">D 1 110 x 205 ościerznica stalowa lub kątowa , skrzydło drewniane typu plaster miodu </t>
  </si>
  <si>
    <t xml:space="preserve">D2 100 x 205 ościerznica stalowa lub kątowa , skrzydło drewniane typu plaster miodu </t>
  </si>
  <si>
    <t xml:space="preserve">DŁ 1 100 x 205 ościerznica stalowa lub kątowa , skrzydło drewniane typu plaster miodu z podcięciem wentylacyjnym </t>
  </si>
  <si>
    <t xml:space="preserve">D 3 125 x 2015 metalowe </t>
  </si>
  <si>
    <t xml:space="preserve">drabiny wewnętrzne - właz strychowy </t>
  </si>
  <si>
    <t xml:space="preserve">balustrady schodowe z kształtowników stalowych </t>
  </si>
  <si>
    <t xml:space="preserve">Stolarka drzwiowa wewnętrzna </t>
  </si>
  <si>
    <t xml:space="preserve">Ściany działowe   STG gr 10 cm z wełną gr 10 cm płyta obustronnie jednokrotnie                      </t>
  </si>
  <si>
    <t xml:space="preserve">sufity STG podwieszane poddasza płyta 9 mm pojedyncza </t>
  </si>
  <si>
    <t xml:space="preserve">m2 </t>
  </si>
  <si>
    <t xml:space="preserve">zabudowy STG ścian skośnych płyta 9 mm pojedyncza </t>
  </si>
  <si>
    <t>tynk cem-wap parter i piętro (bez piwnicy)</t>
  </si>
  <si>
    <t xml:space="preserve">okładziny ceramiczne, gresowe, </t>
  </si>
  <si>
    <t>płytki posadzkowe - gresowe (Gres techniczny 30x30cm kolor jasnyo szary) cena do 35 zł /m 2 tylko korytarze, łaziemnki, jadalnia schody</t>
  </si>
  <si>
    <t>płytki ścienne  - ceramiczne lub gres  (30 x 60 cm kolor szary ) cena do 35 zl /m2 łazienka</t>
  </si>
  <si>
    <t xml:space="preserve">sufity malowane 2 x farbą akrylową białą </t>
  </si>
  <si>
    <t xml:space="preserve">ściany malowane 2 x farbą akrylową jasno szarą </t>
  </si>
  <si>
    <t xml:space="preserve">styropian [gr. 5 cm] parter i piętro </t>
  </si>
  <si>
    <t xml:space="preserve">folia budowlana (2x folia budowlana  gr. 0,2 mm) partter, piętro, piwnica </t>
  </si>
  <si>
    <t xml:space="preserve">posadzka piaskowo - cementowa jastrych  z mixokreta [ gr. 5cm] z mikrofibrą </t>
  </si>
  <si>
    <t xml:space="preserve">Elewacja BSO  budynku socjalnego  styropian gr 15 cm , system docieplenia dowolny, siatka pojedyncza tykn baranek 1,5 mm kolor elewacji jasnoszary </t>
  </si>
  <si>
    <t>Cokół hali i budynku socjalnego  - wykonanie warstw: klej , siatka, podkład tynkarski , tynk 1,5 mm  pomalowany  farbą sylikatową w kolorze ciemnoszarym ( styrodur w dziale stan surowy otwarty)</t>
  </si>
  <si>
    <t xml:space="preserve">Wykonanie podbitek z desek frezowanych  gr 19 mm  impregnowanych np..Sadolinem </t>
  </si>
  <si>
    <t xml:space="preserve">Przyłącze prądu na cele budowlane </t>
  </si>
  <si>
    <t xml:space="preserve">Wykonanie opaski wokół bydynku z kostki 6 cm holand na podbudowie z pospółki gr 10 cm </t>
  </si>
  <si>
    <t xml:space="preserve">Skrzynka licznikowa </t>
  </si>
  <si>
    <t xml:space="preserve">przewody </t>
  </si>
  <si>
    <t xml:space="preserve">inne </t>
  </si>
  <si>
    <t xml:space="preserve">oprawy awaryjne </t>
  </si>
  <si>
    <t xml:space="preserve">Przyłącze wody </t>
  </si>
  <si>
    <t xml:space="preserve">stan surowy  hali i budynku socjalnego do poziomu 0= 139,20 </t>
  </si>
  <si>
    <t>Przyłącze prądu docelowe</t>
  </si>
  <si>
    <t xml:space="preserve">Przyłącze kanalizacyjne </t>
  </si>
  <si>
    <t xml:space="preserve">robory ziemne </t>
  </si>
  <si>
    <t xml:space="preserve">rurociągi </t>
  </si>
  <si>
    <t xml:space="preserve">roboty ziemne </t>
  </si>
  <si>
    <t xml:space="preserve">studnie </t>
  </si>
  <si>
    <t xml:space="preserve">Przyłącze gazowe </t>
  </si>
  <si>
    <t xml:space="preserve">przewody gazowe </t>
  </si>
  <si>
    <t xml:space="preserve">agregat grzewczo wentylacyjny </t>
  </si>
  <si>
    <t xml:space="preserve">osprzęt pompy </t>
  </si>
  <si>
    <t>wentylatory</t>
  </si>
  <si>
    <t>elewacja BSO</t>
  </si>
  <si>
    <t xml:space="preserve">INNE towarzyszące </t>
  </si>
  <si>
    <t xml:space="preserve">rury spustowe 120 dla hali wycenione w  dziale stan surowy otwary </t>
  </si>
  <si>
    <t>1. STAN SUROWY OTWARTY (BEZ KONSTRUKCJI STALOWEJ I OBUDÓW HALI )</t>
  </si>
  <si>
    <t xml:space="preserve">2. STAN SUROWY ZAMKNIĘTY  </t>
  </si>
  <si>
    <t xml:space="preserve">3. ELEWACJA BSO </t>
  </si>
  <si>
    <t>4. ROBOTY WYKOŃCZENIOWE OBIEKTU</t>
  </si>
  <si>
    <t>5. INSTALACJE ELEKTRYCZNE ORAZ PRZYŁĄCZE  OBIEKTU</t>
  </si>
  <si>
    <t xml:space="preserve">6. INSTALACJE SANITARNE i PRZYŁĄCZA BIEKTU </t>
  </si>
  <si>
    <t xml:space="preserve">HARMONOGRAM RZECZOWY   DLA BUDYNKU STOLARNI Z ZAPLECZEM SOCJALNO BIUROWYM W ŁĘGAJNACH GMINA BARCZEWO POWIAT OLSZTYŃSKI DZ.NR.184/49                                                   </t>
  </si>
  <si>
    <t xml:space="preserve">ODBIORY SŁUŻB </t>
  </si>
  <si>
    <t>t&lt;0</t>
  </si>
  <si>
    <t xml:space="preserve">warstwy dachu - wiatroizolacja folia dachowa,kontrłaty,łaty, pokrycie blachodachówką </t>
  </si>
  <si>
    <t>roboty konstrukcyjne nadziemia budynku socjalnego od poź - 0 do poź +8,45</t>
  </si>
  <si>
    <t xml:space="preserve"> </t>
  </si>
  <si>
    <t>posadzka piaskowo - cementowa jastrych  z mixokreta [ gr. 5cm] z mikrofibrą parter piętro piwnica</t>
  </si>
  <si>
    <t>wieńce</t>
  </si>
  <si>
    <t>stropy żelbetowe poz  +3,0,8</t>
  </si>
  <si>
    <t>zbrojenie stropu poz  +3,08</t>
  </si>
  <si>
    <t xml:space="preserve">konstrukcja stalowa więżby dachowej na socjalu </t>
  </si>
  <si>
    <t>hala -warstwa pospółki  (pod płytę główną żelbetową posadzki)   gr 35 cm zagęszczonej do IS= 1</t>
  </si>
  <si>
    <t xml:space="preserve">konstrukcja stalowa hali zgodnie z projektem wykonawczym,ryglówka stalowa ścian, bram ,drzwi  </t>
  </si>
  <si>
    <t xml:space="preserve">drewniana więźba dachowa </t>
  </si>
  <si>
    <t>szt1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</si>
  <si>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</si>
  <si>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</si>
  <si>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</si>
  <si>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</si>
  <si>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</si>
  <si>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</si>
  <si>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</si>
  <si>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</si>
  <si>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</si>
  <si>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</si>
  <si>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</si>
  <si>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rezygnacja z systemowych okien piwnicznych </t>
  </si>
  <si>
    <t xml:space="preserve">posadzka przemysłowa  gr. 15cm,  C20/25   20kg/m3 włókno stalowe rozproszone , posadzka zawibrowana i zatarta zacieraczkami mechanicznymi na ostro </t>
  </si>
  <si>
    <t xml:space="preserve">folia kubełkowa dla ścian poź -1 budynku socjalnego </t>
  </si>
  <si>
    <t xml:space="preserve">izolacje pod posadzki poź -1  bydynku socjalnego 2x folia PE  </t>
  </si>
  <si>
    <t>korytowanie - zdjęcie wartwy humusu grubości ok 20 cm (urobek można pozostawić na działce)</t>
  </si>
  <si>
    <t xml:space="preserve">budynek socjalny zasypki pod warstwy posadzkowe z pospółki gr  15 cm </t>
  </si>
  <si>
    <t>mury gr 25cm  typu silka lub zamiennie gazobeton klasy 500 lub 600  na zaprawie systemowej klejowej)</t>
  </si>
  <si>
    <t xml:space="preserve">D1 110 x210 drzwi metalowe o odporności EI 30 wew.  kolor standardowy </t>
  </si>
  <si>
    <t xml:space="preserve">D 3  125 x 210  drzwi metalowe o odporności  EI 30 wewn.  kolor standardowy  </t>
  </si>
  <si>
    <t xml:space="preserve">DZ 1  110 x 210  drzwi metalowe zewnętrzne   kolor standardowy </t>
  </si>
  <si>
    <t xml:space="preserve">relokacja ścianek działowych na poddaszu </t>
  </si>
  <si>
    <t xml:space="preserve">Wykonanie podbitek z desek frezowanych  gr 19 mm  impregnowanych </t>
  </si>
  <si>
    <t xml:space="preserve">płyty warstwowe dachowe  z rdzeniem PIR gr.15 cm kolor jasnoszary </t>
  </si>
  <si>
    <t>rezygnacja z betonu podkładowego na hali</t>
  </si>
  <si>
    <t xml:space="preserve">rynny  fi 120 mm dla hali </t>
  </si>
  <si>
    <t xml:space="preserve">rury spustowe  fi 100 mm  dla hali </t>
  </si>
  <si>
    <t xml:space="preserve">rynny dachowe hali  fi 120 mm </t>
  </si>
  <si>
    <r>
      <t xml:space="preserve">O1 PCV 300 x 120 cm - okno podzielone jednym słupkiem z skrzydłem uchylno rozwiernym o szer. 60 cm  </t>
    </r>
    <r>
      <rPr>
        <b/>
        <u/>
        <sz val="8"/>
        <color rgb="FF000000"/>
        <rFont val="Arial CE"/>
        <charset val="238"/>
      </rPr>
      <t xml:space="preserve">U= 0,8 </t>
    </r>
  </si>
  <si>
    <t xml:space="preserve">O2 PCV 240 x 120 cm  podzielone słupkiem  lewa  część stała prawa 1/3  uchylno rozwierna  U= 0,8 </t>
  </si>
  <si>
    <t xml:space="preserve">O3 PCV 140 x 140 cm  podzielone słupkiem 1/2 lewa  część stała prawa uchylno rozwierna   odporności  U= 0,8 </t>
  </si>
  <si>
    <t>13.</t>
  </si>
  <si>
    <t>14.</t>
  </si>
  <si>
    <t>B1 szer 250 x wys 300 cm  brama metalowa segmentowa kolor standardowy</t>
  </si>
  <si>
    <r>
      <t>okna dachowe połaciowe 60 x 140 lub zbliżonej wielkosci</t>
    </r>
    <r>
      <rPr>
        <b/>
        <sz val="8"/>
        <color rgb="FFFF0000"/>
        <rFont val="Arial CE"/>
        <charset val="238"/>
      </rPr>
      <t xml:space="preserve"> </t>
    </r>
  </si>
  <si>
    <r>
      <t xml:space="preserve">tynk cem-wap parter i piętro (bez piwnicy)na ścianach </t>
    </r>
    <r>
      <rPr>
        <b/>
        <sz val="8"/>
        <color rgb="FFFF0000"/>
        <rFont val="Arial CE"/>
        <charset val="238"/>
      </rPr>
      <t xml:space="preserve"> </t>
    </r>
  </si>
  <si>
    <r>
      <t>tynk cem-wap parter i piętro (bez piwnicy)na sufitach</t>
    </r>
    <r>
      <rPr>
        <b/>
        <sz val="8"/>
        <color rgb="FFFF0000"/>
        <rFont val="Arial CE"/>
        <charset val="238"/>
      </rPr>
      <t xml:space="preserve"> </t>
    </r>
  </si>
  <si>
    <t xml:space="preserve">styropian EPS 100 [gr. 5 cm] parter i piętro </t>
  </si>
  <si>
    <t xml:space="preserve">D 1 100 x 205 ościerznica stalowa lub kątowa , skrzydło drewniane typu plaster miodu </t>
  </si>
  <si>
    <t xml:space="preserve">D2 90 x 205 ościerznica stalowa lub kątowa , skrzydło drewniane typu plaster miodu </t>
  </si>
  <si>
    <t xml:space="preserve">DŁ 2 90 x 205 ościerznica stalowa lub kątowa , skrzydło drewniane typu plaster miodu z podcięciem wentylacyjnym </t>
  </si>
  <si>
    <t>drabiny wewnętrzne - właz strychowy drewniany</t>
  </si>
  <si>
    <t xml:space="preserve">obróbki blacharskie blacha powlekana gr.0,55mm , obróbki cokołu balcha startowa, obróbki okien i drzwi wewnątrz i na zewnątrz budynku ,obróbki narożne, obróbki świetkików i kalenicy, obróbki ogniomuru </t>
  </si>
  <si>
    <t xml:space="preserve">sufity STG podwieszane poddasza płyta 9 mm pojedyncza na ruszcie stalowyn pojedynczym  docieplenie wełną mineralną gr. 20 cm </t>
  </si>
  <si>
    <t xml:space="preserve">zabudowy STG ścian skośnych płyta 9 mm pojedyncza na ruszcie stalowyn pojedynczym  docieplenie wełną mineralną gr. 20 cm </t>
  </si>
  <si>
    <t xml:space="preserve">zmiana usytuowania bramy segmentowej , wjazdowej do hali </t>
  </si>
  <si>
    <t>zmiana szerokości  drzwi do pracowni malarkskiej  z 110 cm na 140  cm</t>
  </si>
  <si>
    <t xml:space="preserve">zmaian grubości płyt warstwowych elewacji z 17cm na 15 cm </t>
  </si>
  <si>
    <t xml:space="preserve">zmiana grubości płyt warstwowych dachu z 25 na 15 cm </t>
  </si>
  <si>
    <t xml:space="preserve">zmian materiału docieplania budynku socjalnego z wełny na styropian </t>
  </si>
  <si>
    <t xml:space="preserve">zmiana materiału posadzka przemysłowa hali beton z B30 na B25 </t>
  </si>
  <si>
    <t xml:space="preserve">Obsługa geodezyjna dla robót ziemnych oraz wytyczenie osi konsytrukcyjnych budynku </t>
  </si>
  <si>
    <t>kpl</t>
  </si>
  <si>
    <t xml:space="preserve">hala - wykop pod fundamenty i warstwy posadzek   (urobek można pozostawić na działce), wykop pod warstwy posadzkowe grubości 45 cm wykonać w dwóch etapach pozostawiając w pierwszym etapie 15 cm warstwy ochronnej </t>
  </si>
  <si>
    <t xml:space="preserve">budynek socjalny  - zasypki fundamentów oraz ścian zewnętrznych wykonać z gruntu rodzimego (glina, glina piaszczysta) warstwami co 30 cm zagęszczarką o wadze min.300 kg lub  ubijakiem typu stopa </t>
  </si>
  <si>
    <t>budynek socjalny - wykop pod fundamenty i warstwy posadzek  (urobek można pozostawić na działce) wykop realizować jednoetapowo  na głębokość docelową (doprowadzić do jak najszybszego zabezpieczenia gruntu betonem  chronić grunt przed rozmoczeniem i uplastycznieniem (grubość warstw posadzek - 20 cm tj. pospółka 15 cm , 5 cm B10, 5 cm jastrych betonowy )</t>
  </si>
  <si>
    <t xml:space="preserve">hala -  zasypki fundamentów wykonać z gruntu rodzimego (glina, glina piaszczysta) warstwami co 30 cm zagęszczarką o wadze min.300 kg lub  ubijakiem typu stopa </t>
  </si>
  <si>
    <t xml:space="preserve">mury gr 24 cm  dla budynku socjalnego  z  pustaka szalunkowego  betonowego   wypełnionego betonem B20  W8 zbrojonego   pionowymi prętami fi 8 co 30 cm zakotwonymi w ławach fundamentowych    </t>
  </si>
  <si>
    <t xml:space="preserve">izolacja pionowa ścian piwnic budynku socjalnego - wykonać hydroizolację systemową na pełną wysokość ścian   masą polimerowo bitumiczną gr 3mm, alternatywnie dyspersyjną masą asfaltowo- kauczukową </t>
  </si>
  <si>
    <t xml:space="preserve">rury spustowe hali fi 100 mm </t>
  </si>
  <si>
    <t xml:space="preserve">płyty warstwowe ścienne  z rdzeniem PIR gr.15 cm kolor standardowy </t>
  </si>
  <si>
    <t xml:space="preserve">D  3.1 140 x 220  drzwi metalowe o odporności EI 30 wew. kolor standardowy </t>
  </si>
  <si>
    <t xml:space="preserve">O3 OKNO 140 x 140 cm  stałe szklenie    odporności EI 30  U= 0,8 </t>
  </si>
  <si>
    <t xml:space="preserve">Elewacja BSO  budynku socjalnego  styropian gr 20 cm , system docieplenia dowolny, siatka pojedyncza tyk sylikonowy/ sylikatowy barwiony w masie   baranek 1,5 mm kolor elewacji jasny </t>
  </si>
  <si>
    <t>Cokół hali i budynku socjalnego  - wykonanie warstw: klej , siatka, podkład tynkarski , tynk 1,5 mm   sylikonowy/sylikatowy  barwiony w masie  w kolorze ciemnoszarym ( styropan fundamentowy  w dziale stan surowy otwarty)</t>
  </si>
  <si>
    <t xml:space="preserve">Ściany działowe   STG gr 12 cm z wełną gr 5 cm płyta obustrona jednokrotnie                      </t>
  </si>
  <si>
    <t xml:space="preserve">płytki posadzkowe - gresowe (Gres techniczny 30x30cm kolor jasnyo szary) cena do 35 zł /m 2  korytarze, łaziemnki, jadalnia, schody,szatnia </t>
  </si>
  <si>
    <t>izolacje termiczne  ścian piwnic budynku socjalnego i podwalin hali  (styropian ekstrudowany lub styropian fundamentowy  gr. 10 cm )</t>
  </si>
  <si>
    <t xml:space="preserve">zmiana grubości styropianu fundamentowego z 15 cm na 10 cm </t>
  </si>
  <si>
    <t xml:space="preserve">podkłady betonowe pod posadzki  budynku socjalnego poź -1  z bet. B10 gr 5 cm </t>
  </si>
  <si>
    <t xml:space="preserve">zmiana ścian pownic z betonowych na ściany z pustaków  betonowych  zalewanych betonem zgodnie z projektem wykonawczym konstrukcyjnym </t>
  </si>
  <si>
    <t xml:space="preserve">relokacja ścianek działowych na parterze </t>
  </si>
  <si>
    <t>budowa pomieszczenia sanitarnego łazienki na kondygnacji +1</t>
  </si>
  <si>
    <t xml:space="preserve">zmaian warstw posadzka parteru budynku socjalnego z posdzki przemysłowej na styropian 5 cm folia jastrych 5 cm </t>
  </si>
  <si>
    <t>15.</t>
  </si>
  <si>
    <t>16.</t>
  </si>
  <si>
    <t xml:space="preserve">WYKAZ ZMIAN NIEISTOTNYCH STOLARNIA ŁĘGAJNY </t>
  </si>
  <si>
    <t xml:space="preserve">Koszt prac geodezyjnych </t>
  </si>
  <si>
    <t>v</t>
  </si>
  <si>
    <t xml:space="preserve">zmaiana warstw  posadzkowych  w  piwnicy </t>
  </si>
  <si>
    <t>Korekta lokalizacji  terenu utwardzinego</t>
  </si>
  <si>
    <t xml:space="preserve">TABELA CENOWA - OPIS PRZEDMIOTU ZAMÓWIENIA  DLA BUDYNKU STOLARNI Z ZAPLECZEM SOCJALNO BIUROWYM W ŁĘGAJNACH GMINA BARCZEWO POWIAT OLSZTYŃSKI DZ.NR.184/49                                                   </t>
  </si>
  <si>
    <t xml:space="preserve">1.ETAP PIERWSZY  Roboty  budowlane  stanu surowego i wykończeniowego bez konstrukcji stalowej  i obudów hali  produkcyjnej </t>
  </si>
  <si>
    <t xml:space="preserve">Stolarka drzwiowa budynku socjalnego </t>
  </si>
  <si>
    <t xml:space="preserve">Stolarka okienna  budynku socjalnego </t>
  </si>
  <si>
    <t xml:space="preserve">cokoliki  7 cm </t>
  </si>
  <si>
    <t xml:space="preserve">Stolarka drzwiowa i bramowa hali </t>
  </si>
  <si>
    <t xml:space="preserve">komin systemowy od oziomu -1 podan dach wraz z pustakami wentylacyjnymi o wym 19x19 cm </t>
  </si>
  <si>
    <t xml:space="preserve">Stolarka okienna hali  </t>
  </si>
  <si>
    <t xml:space="preserve">ETAP II -  ROBOTY BUDOWLANE ZWIĄZANE Z BUDOWĄ HALI PRODUKCYJNEJ </t>
  </si>
  <si>
    <t xml:space="preserve">geodeta </t>
  </si>
  <si>
    <t>obsługa geodecyjna</t>
  </si>
  <si>
    <t>Linia kablowa nN i ZK na budynku</t>
  </si>
  <si>
    <t>Skrzynka ZK</t>
  </si>
  <si>
    <t>Linia nN</t>
  </si>
  <si>
    <t xml:space="preserve">rozdzielnia Główna </t>
  </si>
  <si>
    <t xml:space="preserve">instalacja oświatlenia i gniazd wtykowych </t>
  </si>
  <si>
    <t xml:space="preserve">instalacja telefoniczna </t>
  </si>
  <si>
    <t>ochrona przeciw porażeniowa</t>
  </si>
  <si>
    <t>ochrona przepięciowa</t>
  </si>
  <si>
    <t xml:space="preserve">instalacja odgromowa </t>
  </si>
  <si>
    <t xml:space="preserve">oprawy oświtleniowe </t>
  </si>
  <si>
    <t>zestawy wodomierzowy</t>
  </si>
  <si>
    <t xml:space="preserve">rurociągi, izolacje, zawory, osprzęt , podejścia, </t>
  </si>
  <si>
    <t>studnie od S2 do S4</t>
  </si>
  <si>
    <t>nawiew typu Z</t>
  </si>
  <si>
    <t xml:space="preserve">Podgrzewacz CWU 200 l </t>
  </si>
  <si>
    <t>Bufor 100 l</t>
  </si>
  <si>
    <t xml:space="preserve">przepompownia sololift </t>
  </si>
  <si>
    <t>przewody  instalacji c.o.</t>
  </si>
  <si>
    <t xml:space="preserve">instalacja kotłowni , osprzęt kotła </t>
  </si>
  <si>
    <t xml:space="preserve">kocioł na paliwo stałe o mocy  40 - 59 KW  na przykład  Kocioł VIADRUS  U22  41 KW </t>
  </si>
  <si>
    <t xml:space="preserve">Uwaga - Obmiary załączone pomocniczo, trzeba sprawdzić i zweryfikować </t>
  </si>
  <si>
    <t>aroty instalacji siłowej pod posadzką , w arotach zamontowąc przewody siłowe, obwody te wykonać przewodem YDYp   5x4mm2</t>
  </si>
  <si>
    <t xml:space="preserve">prace przy zagospodarowaniu terenu </t>
  </si>
  <si>
    <t xml:space="preserve">wykonanie utwardzenia o długości 50 m i szerokości 3m z płyt drogowych   używanych  dobraj jakości </t>
  </si>
  <si>
    <t xml:space="preserve">wykonanie utwardzenia terenu z kruszywa betonowego, destruktu o grubości warstwy 20 cm </t>
  </si>
  <si>
    <t>ETAP 4 INSTALACJE SANITARNE  W ZAKRESIE DZIAŁKI  184/49</t>
  </si>
  <si>
    <t xml:space="preserve">Rezygnacja z wentylacji mechanicznej </t>
  </si>
  <si>
    <t xml:space="preserve">ETAP 3 INSTALACJE ELEKTRYCZNE </t>
  </si>
  <si>
    <t>kanalizacyja tylko do stolarni</t>
  </si>
  <si>
    <t xml:space="preserve">rurociąg wodny  tylko do stolarni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</si>
</sst>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[$-415]General"/>
    <numFmt numFmtId="166" formatCode="&quot; &quot;#,##0.00&quot;      &quot;;&quot;-&quot;#,##0.00&quot;      &quot;;&quot; -&quot;#&quot;      &quot;;&quot; &quot;@&quot; &quot;"/>
  </numFmts>
  <fonts count="4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8"/>
      <color rgb="FF000000"/>
      <name val="Arial CE"/>
    </font>
    <font>
      <sz val="22"/>
      <color theme="1"/>
      <name val="Czcionka tekstu podstawowego"/>
      <family val="2"/>
      <charset val="238"/>
    </font>
    <font>
      <b/>
      <sz val="8"/>
      <color rgb="FF000000"/>
      <name val="Arial CE"/>
      <charset val="238"/>
    </font>
    <font>
      <b/>
      <sz val="8"/>
      <color indexed="8"/>
      <name val="Arial CE"/>
      <charset val="238"/>
    </font>
    <font>
      <b/>
      <sz val="10"/>
      <name val="Arial CE"/>
    </font>
    <font>
      <b/>
      <i/>
      <sz val="10"/>
      <color rgb="FF000000"/>
      <name val="Arial CE"/>
      <charset val="238"/>
    </font>
    <font>
      <b/>
      <i/>
      <sz val="11"/>
      <color theme="1"/>
      <name val="Czcionka tekstu podstawowego"/>
      <charset val="238"/>
    </font>
    <font>
      <b/>
      <sz val="8"/>
      <color rgb="FFFF000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16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sz val="10"/>
      <name val="Arial CE"/>
    </font>
    <font>
      <sz val="8"/>
      <color rgb="FFFF0000"/>
      <name val="Arial CE"/>
      <charset val="238"/>
    </font>
    <font>
      <sz val="8"/>
      <color indexed="8"/>
      <name val="Arial CE"/>
      <charset val="238"/>
    </font>
    <font>
      <sz val="11"/>
      <color rgb="FF000000"/>
      <name val="Czcionka tekstu podstawowego"/>
      <charset val="238"/>
    </font>
    <font>
      <sz val="8"/>
      <color rgb="FFFF0000"/>
      <name val="Czcionka tekstu podstawowego"/>
      <charset val="238"/>
    </font>
    <font>
      <sz val="8"/>
      <name val="Czcionka tekstu podstawowego"/>
      <family val="2"/>
      <charset val="238"/>
    </font>
    <font>
      <b/>
      <sz val="8"/>
      <name val="Arial CE"/>
    </font>
    <font>
      <b/>
      <sz val="9"/>
      <color rgb="FF7030A0"/>
      <name val="Arial CE"/>
    </font>
    <font>
      <b/>
      <sz val="10"/>
      <color rgb="FF7030A0"/>
      <name val="Arial CE"/>
    </font>
    <font>
      <b/>
      <i/>
      <sz val="8"/>
      <color rgb="FF000000"/>
      <name val="Arial CE"/>
      <charset val="238"/>
    </font>
    <font>
      <sz val="8"/>
      <color rgb="FF002060"/>
      <name val="Arial CE"/>
      <charset val="238"/>
    </font>
    <font>
      <b/>
      <sz val="8"/>
      <name val="Arial CE"/>
      <charset val="238"/>
    </font>
    <font>
      <b/>
      <sz val="8"/>
      <color theme="1"/>
      <name val="Arial CE"/>
      <charset val="238"/>
    </font>
    <font>
      <b/>
      <i/>
      <sz val="10"/>
      <color theme="1"/>
      <name val="Arial CE"/>
      <charset val="238"/>
    </font>
    <font>
      <sz val="8"/>
      <color theme="1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1"/>
      <color rgb="FF000000"/>
      <name val="Arial CE"/>
      <charset val="238"/>
    </font>
    <font>
      <b/>
      <i/>
      <sz val="12"/>
      <color rgb="FF000000"/>
      <name val="Arial CE"/>
      <charset val="238"/>
    </font>
    <font>
      <b/>
      <sz val="11"/>
      <color indexed="8"/>
      <name val="Arial CE"/>
      <charset val="238"/>
    </font>
    <font>
      <b/>
      <i/>
      <sz val="8"/>
      <color theme="1"/>
      <name val="Arial CE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7030A0"/>
      <name val="Czcionka tekstu podstawowego"/>
      <charset val="238"/>
    </font>
    <font>
      <sz val="11"/>
      <color rgb="FF7030A0"/>
      <name val="Czcionka tekstu podstawowego"/>
      <family val="2"/>
      <charset val="238"/>
    </font>
    <font>
      <b/>
      <i/>
      <sz val="12"/>
      <color theme="1"/>
      <name val="Arial CE"/>
      <charset val="238"/>
    </font>
    <font>
      <b/>
      <sz val="8"/>
      <color rgb="FF002060"/>
      <name val="Arial CE"/>
      <charset val="238"/>
    </font>
    <font>
      <b/>
      <sz val="8"/>
      <color theme="1"/>
      <name val="Czcionka tekstu podstawowego"/>
      <family val="2"/>
      <charset val="238"/>
    </font>
    <font>
      <b/>
      <u/>
      <sz val="8"/>
      <color rgb="FF00000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6" fillId="0" borderId="0"/>
    <xf numFmtId="165" fontId="19" fillId="0" borderId="0"/>
    <xf numFmtId="166" fontId="19" fillId="0" borderId="0"/>
  </cellStyleXfs>
  <cellXfs count="288">
    <xf numFmtId="0" fontId="0" fillId="0" borderId="0" xfId="0"/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/>
    <xf numFmtId="0" fontId="12" fillId="3" borderId="1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vertical="center"/>
    </xf>
    <xf numFmtId="43" fontId="13" fillId="8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4" fontId="0" fillId="0" borderId="0" xfId="0" applyNumberFormat="1"/>
    <xf numFmtId="0" fontId="12" fillId="3" borderId="12" xfId="0" applyFont="1" applyFill="1" applyBorder="1" applyAlignment="1">
      <alignment horizontal="center" wrapText="1"/>
    </xf>
    <xf numFmtId="43" fontId="13" fillId="0" borderId="11" xfId="1" applyFont="1" applyBorder="1" applyAlignment="1">
      <alignment horizontal="center" vertical="center"/>
    </xf>
    <xf numFmtId="43" fontId="13" fillId="3" borderId="12" xfId="1" applyFont="1" applyFill="1" applyBorder="1" applyAlignment="1">
      <alignment horizontal="center" vertical="center"/>
    </xf>
    <xf numFmtId="43" fontId="13" fillId="0" borderId="11" xfId="1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43" fontId="15" fillId="9" borderId="10" xfId="1" applyFont="1" applyFill="1" applyBorder="1" applyAlignment="1">
      <alignment horizontal="center" vertical="center"/>
    </xf>
    <xf numFmtId="43" fontId="15" fillId="9" borderId="14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Fill="1" applyBorder="1"/>
    <xf numFmtId="0" fontId="8" fillId="0" borderId="12" xfId="0" applyFont="1" applyFill="1" applyBorder="1"/>
    <xf numFmtId="0" fontId="12" fillId="0" borderId="11" xfId="0" applyFont="1" applyBorder="1" applyAlignment="1">
      <alignment horizontal="center"/>
    </xf>
    <xf numFmtId="0" fontId="13" fillId="0" borderId="12" xfId="0" applyFont="1" applyBorder="1" applyAlignment="1">
      <alignment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wrapText="1"/>
    </xf>
    <xf numFmtId="0" fontId="12" fillId="12" borderId="11" xfId="0" applyFont="1" applyFill="1" applyBorder="1" applyAlignment="1">
      <alignment horizontal="center" wrapText="1"/>
    </xf>
    <xf numFmtId="0" fontId="12" fillId="8" borderId="12" xfId="0" applyFont="1" applyFill="1" applyBorder="1" applyAlignment="1">
      <alignment horizontal="center" wrapText="1"/>
    </xf>
    <xf numFmtId="43" fontId="13" fillId="12" borderId="11" xfId="1" applyFont="1" applyFill="1" applyBorder="1" applyAlignment="1">
      <alignment horizontal="center" vertical="center"/>
    </xf>
    <xf numFmtId="43" fontId="13" fillId="8" borderId="12" xfId="1" applyFont="1" applyFill="1" applyBorder="1" applyAlignment="1">
      <alignment horizontal="center" vertical="center"/>
    </xf>
    <xf numFmtId="43" fontId="15" fillId="9" borderId="9" xfId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wrapText="1"/>
    </xf>
    <xf numFmtId="0" fontId="12" fillId="4" borderId="18" xfId="0" applyFont="1" applyFill="1" applyBorder="1" applyAlignment="1">
      <alignment horizontal="center" wrapText="1"/>
    </xf>
    <xf numFmtId="43" fontId="13" fillId="4" borderId="18" xfId="1" applyFont="1" applyFill="1" applyBorder="1" applyAlignment="1">
      <alignment horizontal="center" vertical="center"/>
    </xf>
    <xf numFmtId="43" fontId="15" fillId="9" borderId="19" xfId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wrapText="1"/>
    </xf>
    <xf numFmtId="0" fontId="12" fillId="0" borderId="12" xfId="0" applyFont="1" applyBorder="1" applyAlignment="1">
      <alignment wrapText="1"/>
    </xf>
    <xf numFmtId="0" fontId="11" fillId="0" borderId="0" xfId="0" applyFont="1"/>
    <xf numFmtId="0" fontId="21" fillId="0" borderId="12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wrapText="1"/>
    </xf>
    <xf numFmtId="43" fontId="13" fillId="3" borderId="11" xfId="1" applyFont="1" applyFill="1" applyBorder="1" applyAlignment="1">
      <alignment horizontal="center" vertical="center"/>
    </xf>
    <xf numFmtId="0" fontId="13" fillId="3" borderId="1" xfId="0" applyFont="1" applyFill="1" applyBorder="1"/>
    <xf numFmtId="0" fontId="13" fillId="12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4" fontId="13" fillId="12" borderId="1" xfId="0" applyNumberFormat="1" applyFont="1" applyFill="1" applyBorder="1"/>
    <xf numFmtId="4" fontId="13" fillId="4" borderId="1" xfId="0" applyNumberFormat="1" applyFont="1" applyFill="1" applyBorder="1"/>
    <xf numFmtId="4" fontId="0" fillId="0" borderId="1" xfId="0" applyNumberFormat="1" applyBorder="1"/>
    <xf numFmtId="0" fontId="13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vertical="center" wrapText="1"/>
    </xf>
    <xf numFmtId="0" fontId="13" fillId="3" borderId="0" xfId="0" applyFont="1" applyFill="1" applyBorder="1"/>
    <xf numFmtId="0" fontId="13" fillId="12" borderId="0" xfId="0" applyFont="1" applyFill="1" applyBorder="1"/>
    <xf numFmtId="4" fontId="13" fillId="12" borderId="0" xfId="0" applyNumberFormat="1" applyFont="1" applyFill="1" applyBorder="1"/>
    <xf numFmtId="4" fontId="13" fillId="4" borderId="0" xfId="0" applyNumberFormat="1" applyFont="1" applyFill="1" applyBorder="1"/>
    <xf numFmtId="9" fontId="0" fillId="2" borderId="0" xfId="0" applyNumberFormat="1" applyFill="1"/>
    <xf numFmtId="4" fontId="11" fillId="2" borderId="0" xfId="0" applyNumberFormat="1" applyFont="1" applyFill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 readingOrder="1"/>
    </xf>
    <xf numFmtId="4" fontId="18" fillId="2" borderId="1" xfId="0" applyNumberFormat="1" applyFont="1" applyFill="1" applyBorder="1" applyAlignment="1">
      <alignment horizontal="center" vertical="center" wrapText="1" readingOrder="1"/>
    </xf>
    <xf numFmtId="164" fontId="18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4" fontId="18" fillId="0" borderId="1" xfId="0" applyNumberFormat="1" applyFont="1" applyFill="1" applyBorder="1" applyAlignment="1">
      <alignment horizontal="center" vertical="center" wrapText="1" readingOrder="1"/>
    </xf>
    <xf numFmtId="164" fontId="18" fillId="0" borderId="1" xfId="0" applyNumberFormat="1" applyFont="1" applyFill="1" applyBorder="1" applyAlignment="1">
      <alignment horizontal="center" vertical="center" wrapText="1" readingOrder="1"/>
    </xf>
    <xf numFmtId="0" fontId="5" fillId="11" borderId="1" xfId="0" applyFont="1" applyFill="1" applyBorder="1" applyAlignment="1">
      <alignment horizontal="center" vertical="center" wrapText="1" readingOrder="1"/>
    </xf>
    <xf numFmtId="4" fontId="18" fillId="11" borderId="1" xfId="0" applyNumberFormat="1" applyFont="1" applyFill="1" applyBorder="1" applyAlignment="1">
      <alignment horizontal="center" vertical="center" wrapText="1" readingOrder="1"/>
    </xf>
    <xf numFmtId="164" fontId="18" fillId="11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 readingOrder="1"/>
    </xf>
    <xf numFmtId="4" fontId="0" fillId="0" borderId="0" xfId="0" applyNumberFormat="1" applyFont="1" applyAlignment="1">
      <alignment horizontal="center" vertical="center" readingOrder="1"/>
    </xf>
    <xf numFmtId="164" fontId="0" fillId="0" borderId="0" xfId="0" applyNumberFormat="1" applyFont="1" applyAlignment="1">
      <alignment horizontal="center" vertical="center" readingOrder="1"/>
    </xf>
    <xf numFmtId="0" fontId="0" fillId="0" borderId="0" xfId="0" applyAlignment="1">
      <alignment horizontal="center" readingOrder="1"/>
    </xf>
    <xf numFmtId="4" fontId="0" fillId="0" borderId="0" xfId="0" applyNumberFormat="1" applyFont="1" applyAlignment="1">
      <alignment horizontal="center" readingOrder="1"/>
    </xf>
    <xf numFmtId="164" fontId="0" fillId="0" borderId="0" xfId="0" applyNumberFormat="1" applyFont="1" applyAlignment="1">
      <alignment horizontal="center" readingOrder="1"/>
    </xf>
    <xf numFmtId="0" fontId="25" fillId="2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11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11" borderId="11" xfId="0" applyFont="1" applyFill="1" applyBorder="1" applyAlignment="1">
      <alignment vertical="center" wrapText="1"/>
    </xf>
    <xf numFmtId="0" fontId="6" fillId="4" borderId="29" xfId="0" applyFont="1" applyFill="1" applyBorder="1" applyAlignment="1">
      <alignment horizontal="center" vertical="center" wrapText="1" readingOrder="1"/>
    </xf>
    <xf numFmtId="2" fontId="22" fillId="4" borderId="13" xfId="0" applyNumberFormat="1" applyFont="1" applyFill="1" applyBorder="1" applyAlignment="1">
      <alignment horizontal="center" vertical="center" wrapText="1" readingOrder="1"/>
    </xf>
    <xf numFmtId="0" fontId="6" fillId="4" borderId="27" xfId="0" applyFont="1" applyFill="1" applyBorder="1" applyAlignment="1">
      <alignment horizontal="center" vertical="center" wrapText="1" readingOrder="1"/>
    </xf>
    <xf numFmtId="2" fontId="22" fillId="4" borderId="12" xfId="0" applyNumberFormat="1" applyFont="1" applyFill="1" applyBorder="1" applyAlignment="1">
      <alignment horizontal="center" vertical="center" wrapText="1" readingOrder="1"/>
    </xf>
    <xf numFmtId="0" fontId="26" fillId="4" borderId="10" xfId="0" applyFont="1" applyFill="1" applyBorder="1" applyAlignment="1">
      <alignment horizontal="center" vertical="center" wrapText="1" readingOrder="1"/>
    </xf>
    <xf numFmtId="4" fontId="26" fillId="4" borderId="10" xfId="0" applyNumberFormat="1" applyFont="1" applyFill="1" applyBorder="1" applyAlignment="1">
      <alignment horizontal="center" vertical="center" wrapText="1" readingOrder="1"/>
    </xf>
    <xf numFmtId="164" fontId="26" fillId="4" borderId="10" xfId="0" applyNumberFormat="1" applyFont="1" applyFill="1" applyBorder="1" applyAlignment="1">
      <alignment horizontal="center" vertical="center" wrapText="1" readingOrder="1"/>
    </xf>
    <xf numFmtId="0" fontId="9" fillId="0" borderId="11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4" fontId="18" fillId="5" borderId="1" xfId="0" applyNumberFormat="1" applyFont="1" applyFill="1" applyBorder="1" applyAlignment="1">
      <alignment horizontal="center" vertical="center" wrapText="1" readingOrder="1"/>
    </xf>
    <xf numFmtId="164" fontId="18" fillId="5" borderId="1" xfId="0" applyNumberFormat="1" applyFont="1" applyFill="1" applyBorder="1" applyAlignment="1">
      <alignment horizontal="center" vertical="center" wrapText="1" readingOrder="1"/>
    </xf>
    <xf numFmtId="0" fontId="25" fillId="5" borderId="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vertical="center" wrapText="1"/>
    </xf>
    <xf numFmtId="0" fontId="28" fillId="2" borderId="28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 readingOrder="1"/>
    </xf>
    <xf numFmtId="164" fontId="4" fillId="11" borderId="1" xfId="1" applyNumberFormat="1" applyFont="1" applyFill="1" applyBorder="1" applyAlignment="1">
      <alignment horizontal="center" vertical="center" wrapText="1" readingOrder="1"/>
    </xf>
    <xf numFmtId="0" fontId="7" fillId="11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 readingOrder="1"/>
    </xf>
    <xf numFmtId="4" fontId="30" fillId="11" borderId="1" xfId="0" applyNumberFormat="1" applyFont="1" applyFill="1" applyBorder="1" applyAlignment="1">
      <alignment horizontal="center" vertical="center" wrapText="1" readingOrder="1"/>
    </xf>
    <xf numFmtId="164" fontId="30" fillId="11" borderId="1" xfId="0" applyNumberFormat="1" applyFont="1" applyFill="1" applyBorder="1" applyAlignment="1">
      <alignment horizontal="center" vertical="center" wrapText="1" readingOrder="1"/>
    </xf>
    <xf numFmtId="0" fontId="0" fillId="0" borderId="0" xfId="0" applyFont="1"/>
    <xf numFmtId="0" fontId="28" fillId="11" borderId="11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 readingOrder="1"/>
    </xf>
    <xf numFmtId="4" fontId="17" fillId="2" borderId="10" xfId="0" applyNumberFormat="1" applyFont="1" applyFill="1" applyBorder="1" applyAlignment="1">
      <alignment horizontal="center" vertical="center" wrapText="1" readingOrder="1"/>
    </xf>
    <xf numFmtId="164" fontId="17" fillId="2" borderId="10" xfId="0" applyNumberFormat="1" applyFont="1" applyFill="1" applyBorder="1" applyAlignment="1">
      <alignment horizontal="center" vertical="center" wrapText="1" readingOrder="1"/>
    </xf>
    <xf numFmtId="0" fontId="31" fillId="2" borderId="1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 readingOrder="1"/>
    </xf>
    <xf numFmtId="4" fontId="33" fillId="2" borderId="1" xfId="0" applyNumberFormat="1" applyFont="1" applyFill="1" applyBorder="1" applyAlignment="1">
      <alignment horizontal="center" vertical="center" wrapText="1" readingOrder="1"/>
    </xf>
    <xf numFmtId="164" fontId="33" fillId="2" borderId="1" xfId="0" applyNumberFormat="1" applyFont="1" applyFill="1" applyBorder="1" applyAlignment="1">
      <alignment horizontal="center" vertical="center" wrapText="1" readingOrder="1"/>
    </xf>
    <xf numFmtId="0" fontId="31" fillId="2" borderId="1" xfId="0" applyFont="1" applyFill="1" applyBorder="1" applyAlignment="1">
      <alignment horizontal="center" vertical="center" wrapText="1"/>
    </xf>
    <xf numFmtId="0" fontId="31" fillId="11" borderId="11" xfId="0" applyFont="1" applyFill="1" applyBorder="1" applyAlignment="1">
      <alignment horizontal="left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 readingOrder="1"/>
    </xf>
    <xf numFmtId="4" fontId="17" fillId="11" borderId="33" xfId="0" applyNumberFormat="1" applyFont="1" applyFill="1" applyBorder="1" applyAlignment="1">
      <alignment horizontal="center" vertical="center" wrapText="1" readingOrder="1"/>
    </xf>
    <xf numFmtId="164" fontId="17" fillId="11" borderId="33" xfId="0" applyNumberFormat="1" applyFont="1" applyFill="1" applyBorder="1" applyAlignment="1">
      <alignment horizontal="center" vertical="center" wrapText="1" readingOrder="1"/>
    </xf>
    <xf numFmtId="0" fontId="0" fillId="11" borderId="0" xfId="0" applyFill="1"/>
    <xf numFmtId="0" fontId="36" fillId="2" borderId="1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 readingOrder="1"/>
    </xf>
    <xf numFmtId="0" fontId="3" fillId="5" borderId="0" xfId="0" applyFont="1" applyFill="1" applyBorder="1" applyAlignment="1">
      <alignment horizontal="center" vertical="center" textRotation="90"/>
    </xf>
    <xf numFmtId="0" fontId="9" fillId="11" borderId="0" xfId="0" applyFont="1" applyFill="1" applyBorder="1" applyAlignment="1">
      <alignment vertical="center" wrapText="1"/>
    </xf>
    <xf numFmtId="0" fontId="9" fillId="11" borderId="0" xfId="0" applyFont="1" applyFill="1" applyBorder="1" applyAlignment="1">
      <alignment horizontal="center" vertical="center" wrapText="1" readingOrder="1"/>
    </xf>
    <xf numFmtId="4" fontId="17" fillId="11" borderId="0" xfId="0" applyNumberFormat="1" applyFont="1" applyFill="1" applyBorder="1" applyAlignment="1">
      <alignment horizontal="center" vertical="center" wrapText="1" readingOrder="1"/>
    </xf>
    <xf numFmtId="164" fontId="17" fillId="11" borderId="0" xfId="0" applyNumberFormat="1" applyFont="1" applyFill="1" applyBorder="1" applyAlignment="1">
      <alignment horizontal="center" vertical="center" wrapText="1" readingOrder="1"/>
    </xf>
    <xf numFmtId="164" fontId="2" fillId="11" borderId="34" xfId="1" applyNumberFormat="1" applyFont="1" applyFill="1" applyBorder="1" applyAlignment="1">
      <alignment horizontal="center" vertical="center" wrapText="1" readingOrder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 readingOrder="1"/>
    </xf>
    <xf numFmtId="4" fontId="18" fillId="0" borderId="10" xfId="0" applyNumberFormat="1" applyFont="1" applyFill="1" applyBorder="1" applyAlignment="1">
      <alignment horizontal="center" vertical="center" wrapText="1" readingOrder="1"/>
    </xf>
    <xf numFmtId="164" fontId="18" fillId="0" borderId="10" xfId="0" applyNumberFormat="1" applyFont="1" applyFill="1" applyBorder="1" applyAlignment="1">
      <alignment horizontal="center" vertical="center" wrapText="1" readingOrder="1"/>
    </xf>
    <xf numFmtId="0" fontId="4" fillId="11" borderId="9" xfId="0" applyFont="1" applyFill="1" applyBorder="1" applyAlignment="1">
      <alignment horizontal="left" vertical="center" wrapText="1"/>
    </xf>
    <xf numFmtId="0" fontId="7" fillId="11" borderId="10" xfId="0" applyFont="1" applyFill="1" applyBorder="1" applyAlignment="1">
      <alignment horizontal="center" vertical="center" wrapText="1"/>
    </xf>
    <xf numFmtId="164" fontId="38" fillId="0" borderId="31" xfId="0" applyNumberFormat="1" applyFont="1" applyBorder="1" applyAlignment="1">
      <alignment horizontal="center" vertical="center" readingOrder="1"/>
    </xf>
    <xf numFmtId="164" fontId="13" fillId="0" borderId="0" xfId="0" applyNumberFormat="1" applyFont="1" applyAlignment="1">
      <alignment horizontal="center" readingOrder="1"/>
    </xf>
    <xf numFmtId="0" fontId="35" fillId="2" borderId="1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vertical="center" wrapText="1"/>
    </xf>
    <xf numFmtId="0" fontId="28" fillId="11" borderId="32" xfId="0" applyFont="1" applyFill="1" applyBorder="1" applyAlignment="1">
      <alignment vertical="center" wrapText="1"/>
    </xf>
    <xf numFmtId="164" fontId="34" fillId="7" borderId="1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/>
    </xf>
    <xf numFmtId="164" fontId="25" fillId="2" borderId="1" xfId="0" applyNumberFormat="1" applyFont="1" applyFill="1" applyBorder="1" applyAlignment="1">
      <alignment horizontal="center" vertical="center" wrapText="1" readingOrder="1"/>
    </xf>
    <xf numFmtId="0" fontId="4" fillId="11" borderId="1" xfId="0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 wrapText="1" readingOrder="1"/>
    </xf>
    <xf numFmtId="0" fontId="5" fillId="11" borderId="1" xfId="0" applyFont="1" applyFill="1" applyBorder="1" applyAlignment="1">
      <alignment vertical="center" wrapText="1"/>
    </xf>
    <xf numFmtId="164" fontId="27" fillId="4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164" fontId="37" fillId="2" borderId="1" xfId="0" applyNumberFormat="1" applyFont="1" applyFill="1" applyBorder="1" applyAlignment="1">
      <alignment horizontal="center" vertical="center" wrapText="1" readingOrder="1"/>
    </xf>
    <xf numFmtId="0" fontId="28" fillId="11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0" fontId="28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11" borderId="1" xfId="0" applyFont="1" applyFill="1" applyBorder="1" applyAlignment="1">
      <alignment horizontal="left" vertical="center" wrapText="1"/>
    </xf>
    <xf numFmtId="164" fontId="31" fillId="2" borderId="1" xfId="1" applyNumberFormat="1" applyFont="1" applyFill="1" applyBorder="1" applyAlignment="1">
      <alignment horizontal="center" vertical="center" wrapText="1" readingOrder="1"/>
    </xf>
    <xf numFmtId="164" fontId="2" fillId="11" borderId="0" xfId="1" applyNumberFormat="1" applyFont="1" applyFill="1" applyBorder="1" applyAlignment="1">
      <alignment horizontal="center" vertical="center" wrapText="1" readingOrder="1"/>
    </xf>
    <xf numFmtId="164" fontId="39" fillId="0" borderId="1" xfId="0" applyNumberFormat="1" applyFont="1" applyBorder="1" applyAlignment="1">
      <alignment horizontal="center" vertical="center" readingOrder="1"/>
    </xf>
    <xf numFmtId="2" fontId="22" fillId="4" borderId="4" xfId="0" applyNumberFormat="1" applyFont="1" applyFill="1" applyBorder="1" applyAlignment="1">
      <alignment horizontal="center" vertical="center" wrapText="1" readingOrder="1"/>
    </xf>
    <xf numFmtId="164" fontId="27" fillId="4" borderId="38" xfId="0" applyNumberFormat="1" applyFont="1" applyFill="1" applyBorder="1" applyAlignment="1">
      <alignment horizontal="center" vertical="center" wrapText="1" readingOrder="1"/>
    </xf>
    <xf numFmtId="164" fontId="25" fillId="7" borderId="24" xfId="0" applyNumberFormat="1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center" vertical="center" wrapText="1" readingOrder="1"/>
    </xf>
    <xf numFmtId="164" fontId="4" fillId="0" borderId="4" xfId="1" applyNumberFormat="1" applyFont="1" applyFill="1" applyBorder="1" applyAlignment="1">
      <alignment horizontal="center" vertical="center" wrapText="1" readingOrder="1"/>
    </xf>
    <xf numFmtId="164" fontId="4" fillId="5" borderId="4" xfId="1" applyNumberFormat="1" applyFont="1" applyFill="1" applyBorder="1" applyAlignment="1">
      <alignment horizontal="center" vertical="center" wrapText="1" readingOrder="1"/>
    </xf>
    <xf numFmtId="164" fontId="4" fillId="2" borderId="4" xfId="1" applyNumberFormat="1" applyFont="1" applyFill="1" applyBorder="1" applyAlignment="1">
      <alignment horizontal="center" vertical="center" wrapText="1" readingOrder="1"/>
    </xf>
    <xf numFmtId="164" fontId="37" fillId="2" borderId="39" xfId="0" applyNumberFormat="1" applyFont="1" applyFill="1" applyBorder="1" applyAlignment="1">
      <alignment horizontal="center" vertical="center" wrapText="1" readingOrder="1"/>
    </xf>
    <xf numFmtId="164" fontId="4" fillId="0" borderId="40" xfId="1" applyNumberFormat="1" applyFont="1" applyFill="1" applyBorder="1" applyAlignment="1">
      <alignment horizontal="center" vertical="center" wrapText="1" readingOrder="1"/>
    </xf>
    <xf numFmtId="164" fontId="25" fillId="2" borderId="4" xfId="0" applyNumberFormat="1" applyFont="1" applyFill="1" applyBorder="1" applyAlignment="1">
      <alignment horizontal="center" vertical="center" wrapText="1" readingOrder="1"/>
    </xf>
    <xf numFmtId="164" fontId="4" fillId="0" borderId="38" xfId="1" applyNumberFormat="1" applyFont="1" applyFill="1" applyBorder="1" applyAlignment="1">
      <alignment horizontal="center" vertical="center" wrapText="1" readingOrder="1"/>
    </xf>
    <xf numFmtId="164" fontId="2" fillId="2" borderId="4" xfId="1" applyNumberFormat="1" applyFont="1" applyFill="1" applyBorder="1" applyAlignment="1">
      <alignment horizontal="center" vertical="center" wrapText="1" readingOrder="1"/>
    </xf>
    <xf numFmtId="164" fontId="2" fillId="0" borderId="4" xfId="1" applyNumberFormat="1" applyFont="1" applyFill="1" applyBorder="1" applyAlignment="1">
      <alignment horizontal="center" vertical="center" wrapText="1" readingOrder="1"/>
    </xf>
    <xf numFmtId="164" fontId="2" fillId="2" borderId="38" xfId="1" applyNumberFormat="1" applyFont="1" applyFill="1" applyBorder="1" applyAlignment="1">
      <alignment horizontal="center" vertical="center" wrapText="1" readingOrder="1"/>
    </xf>
    <xf numFmtId="0" fontId="31" fillId="2" borderId="4" xfId="0" applyFont="1" applyFill="1" applyBorder="1" applyAlignment="1">
      <alignment horizontal="center" vertical="center" wrapText="1" readingOrder="1"/>
    </xf>
    <xf numFmtId="164" fontId="31" fillId="2" borderId="4" xfId="1" applyNumberFormat="1" applyFont="1" applyFill="1" applyBorder="1" applyAlignment="1">
      <alignment horizontal="center" vertical="center" wrapText="1" readingOrder="1"/>
    </xf>
    <xf numFmtId="0" fontId="0" fillId="0" borderId="1" xfId="0" applyFont="1" applyBorder="1"/>
    <xf numFmtId="0" fontId="0" fillId="13" borderId="1" xfId="0" applyFill="1" applyBorder="1"/>
    <xf numFmtId="0" fontId="0" fillId="14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2" borderId="1" xfId="0" applyFont="1" applyFill="1" applyBorder="1"/>
    <xf numFmtId="0" fontId="9" fillId="15" borderId="1" xfId="0" applyFont="1" applyFill="1" applyBorder="1" applyAlignment="1">
      <alignment horizontal="center" vertical="center" wrapText="1" readingOrder="1"/>
    </xf>
    <xf numFmtId="4" fontId="17" fillId="15" borderId="1" xfId="0" applyNumberFormat="1" applyFont="1" applyFill="1" applyBorder="1" applyAlignment="1">
      <alignment horizontal="center" vertical="center" wrapText="1" readingOrder="1"/>
    </xf>
    <xf numFmtId="164" fontId="17" fillId="15" borderId="1" xfId="0" applyNumberFormat="1" applyFont="1" applyFill="1" applyBorder="1" applyAlignment="1">
      <alignment horizontal="center" vertical="center" wrapText="1" readingOrder="1"/>
    </xf>
    <xf numFmtId="164" fontId="2" fillId="15" borderId="1" xfId="1" applyNumberFormat="1" applyFont="1" applyFill="1" applyBorder="1" applyAlignment="1">
      <alignment horizontal="center" vertical="center" wrapText="1" readingOrder="1"/>
    </xf>
    <xf numFmtId="0" fontId="42" fillId="15" borderId="1" xfId="0" applyFont="1" applyFill="1" applyBorder="1" applyAlignment="1">
      <alignment vertical="center" wrapText="1"/>
    </xf>
    <xf numFmtId="0" fontId="43" fillId="4" borderId="1" xfId="0" applyFont="1" applyFill="1" applyBorder="1" applyAlignment="1">
      <alignment horizontal="center" vertical="center" wrapText="1" readingOrder="1"/>
    </xf>
    <xf numFmtId="4" fontId="43" fillId="4" borderId="1" xfId="0" applyNumberFormat="1" applyFont="1" applyFill="1" applyBorder="1" applyAlignment="1">
      <alignment horizontal="center" vertical="center" wrapText="1" readingOrder="1"/>
    </xf>
    <xf numFmtId="164" fontId="43" fillId="4" borderId="1" xfId="0" applyNumberFormat="1" applyFont="1" applyFill="1" applyBorder="1" applyAlignment="1">
      <alignment horizontal="center" vertical="center" wrapText="1" readingOrder="1"/>
    </xf>
    <xf numFmtId="4" fontId="5" fillId="2" borderId="1" xfId="0" applyNumberFormat="1" applyFont="1" applyFill="1" applyBorder="1" applyAlignment="1">
      <alignment horizontal="center" vertical="center" wrapText="1" readingOrder="1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" fontId="5" fillId="11" borderId="1" xfId="0" applyNumberFormat="1" applyFont="1" applyFill="1" applyBorder="1" applyAlignment="1">
      <alignment horizontal="center" vertical="center" wrapText="1" readingOrder="1"/>
    </xf>
    <xf numFmtId="164" fontId="5" fillId="11" borderId="1" xfId="0" applyNumberFormat="1" applyFont="1" applyFill="1" applyBorder="1" applyAlignment="1">
      <alignment horizontal="center" vertical="center" wrapText="1" readingOrder="1"/>
    </xf>
    <xf numFmtId="164" fontId="28" fillId="11" borderId="1" xfId="0" applyNumberFormat="1" applyFont="1" applyFill="1" applyBorder="1" applyAlignment="1">
      <alignment horizontal="center" vertical="center" wrapText="1" readingOrder="1"/>
    </xf>
    <xf numFmtId="4" fontId="9" fillId="11" borderId="1" xfId="0" applyNumberFormat="1" applyFont="1" applyFill="1" applyBorder="1" applyAlignment="1">
      <alignment horizontal="center" vertical="center" wrapText="1" readingOrder="1"/>
    </xf>
    <xf numFmtId="164" fontId="9" fillId="11" borderId="1" xfId="0" applyNumberFormat="1" applyFont="1" applyFill="1" applyBorder="1" applyAlignment="1">
      <alignment horizontal="center" vertical="center" wrapText="1" readingOrder="1"/>
    </xf>
    <xf numFmtId="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4" fontId="32" fillId="2" borderId="1" xfId="0" applyNumberFormat="1" applyFont="1" applyFill="1" applyBorder="1" applyAlignment="1">
      <alignment horizontal="center" vertical="center" wrapText="1" readingOrder="1"/>
    </xf>
    <xf numFmtId="164" fontId="32" fillId="2" borderId="1" xfId="0" applyNumberFormat="1" applyFont="1" applyFill="1" applyBorder="1" applyAlignment="1">
      <alignment horizontal="center" vertical="center" wrapText="1" readingOrder="1"/>
    </xf>
    <xf numFmtId="4" fontId="9" fillId="11" borderId="0" xfId="0" applyNumberFormat="1" applyFont="1" applyFill="1" applyBorder="1" applyAlignment="1">
      <alignment horizontal="center" vertical="center" wrapText="1" readingOrder="1"/>
    </xf>
    <xf numFmtId="164" fontId="9" fillId="11" borderId="0" xfId="0" applyNumberFormat="1" applyFont="1" applyFill="1" applyBorder="1" applyAlignment="1">
      <alignment horizontal="center" vertical="center" wrapText="1" readingOrder="1"/>
    </xf>
    <xf numFmtId="164" fontId="44" fillId="0" borderId="0" xfId="0" applyNumberFormat="1" applyFont="1" applyAlignment="1">
      <alignment horizontal="center" readingOrder="1"/>
    </xf>
    <xf numFmtId="4" fontId="5" fillId="0" borderId="1" xfId="0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0" borderId="0" xfId="0" applyFont="1" applyAlignment="1">
      <alignment horizontal="center"/>
    </xf>
    <xf numFmtId="4" fontId="28" fillId="0" borderId="1" xfId="0" applyNumberFormat="1" applyFont="1" applyFill="1" applyBorder="1" applyAlignment="1">
      <alignment horizontal="center" vertical="center" wrapText="1" readingOrder="1"/>
    </xf>
    <xf numFmtId="164" fontId="0" fillId="0" borderId="0" xfId="0" applyNumberFormat="1"/>
    <xf numFmtId="164" fontId="31" fillId="2" borderId="1" xfId="0" applyNumberFormat="1" applyFont="1" applyFill="1" applyBorder="1" applyAlignment="1">
      <alignment horizontal="center" vertical="center" wrapText="1" readingOrder="1"/>
    </xf>
    <xf numFmtId="0" fontId="44" fillId="0" borderId="0" xfId="0" applyFont="1" applyAlignment="1">
      <alignment horizontal="center" vertical="center" readingOrder="1"/>
    </xf>
    <xf numFmtId="0" fontId="44" fillId="0" borderId="0" xfId="0" applyFont="1" applyAlignment="1">
      <alignment horizontal="center" readingOrder="1"/>
    </xf>
    <xf numFmtId="0" fontId="4" fillId="2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" fontId="44" fillId="0" borderId="0" xfId="0" applyNumberFormat="1" applyFont="1" applyAlignment="1">
      <alignment horizontal="center" vertical="center" readingOrder="1"/>
    </xf>
    <xf numFmtId="164" fontId="44" fillId="0" borderId="0" xfId="0" applyNumberFormat="1" applyFont="1" applyAlignment="1">
      <alignment horizontal="center" vertical="center" readingOrder="1"/>
    </xf>
    <xf numFmtId="4" fontId="44" fillId="0" borderId="0" xfId="0" applyNumberFormat="1" applyFont="1" applyAlignment="1">
      <alignment horizontal="center" readingOrder="1"/>
    </xf>
    <xf numFmtId="4" fontId="5" fillId="0" borderId="1" xfId="0" applyNumberFormat="1" applyFont="1" applyBorder="1" applyAlignment="1">
      <alignment horizontal="left" vertical="center" wrapText="1" readingOrder="1"/>
    </xf>
    <xf numFmtId="4" fontId="28" fillId="11" borderId="1" xfId="0" applyNumberFormat="1" applyFont="1" applyFill="1" applyBorder="1" applyAlignment="1">
      <alignment horizontal="center" vertical="center" wrapText="1" readingOrder="1"/>
    </xf>
    <xf numFmtId="164" fontId="28" fillId="0" borderId="1" xfId="0" applyNumberFormat="1" applyFont="1" applyFill="1" applyBorder="1" applyAlignment="1">
      <alignment horizontal="center" vertical="center" wrapText="1" readingOrder="1"/>
    </xf>
    <xf numFmtId="4" fontId="15" fillId="0" borderId="0" xfId="0" applyNumberFormat="1" applyFont="1" applyAlignment="1">
      <alignment horizontal="center" vertical="center" readingOrder="1"/>
    </xf>
    <xf numFmtId="0" fontId="28" fillId="11" borderId="1" xfId="0" applyFont="1" applyFill="1" applyBorder="1" applyAlignment="1">
      <alignment horizontal="left" vertical="center" wrapText="1"/>
    </xf>
    <xf numFmtId="0" fontId="46" fillId="0" borderId="0" xfId="0" applyFont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Border="1" applyAlignment="1">
      <alignment horizontal="center"/>
    </xf>
    <xf numFmtId="4" fontId="47" fillId="0" borderId="0" xfId="0" applyNumberFormat="1" applyFont="1" applyFill="1" applyBorder="1" applyAlignment="1">
      <alignment horizontal="center" vertical="center" wrapText="1" readingOrder="1"/>
    </xf>
    <xf numFmtId="0" fontId="48" fillId="0" borderId="0" xfId="0" applyFont="1" applyBorder="1" applyAlignment="1">
      <alignment horizontal="left"/>
    </xf>
    <xf numFmtId="0" fontId="46" fillId="11" borderId="0" xfId="0" applyFont="1" applyFill="1" applyAlignment="1">
      <alignment horizontal="center"/>
    </xf>
    <xf numFmtId="0" fontId="48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11" fillId="0" borderId="1" xfId="0" applyFont="1" applyBorder="1"/>
    <xf numFmtId="164" fontId="2" fillId="11" borderId="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4" fontId="5" fillId="0" borderId="0" xfId="0" applyNumberFormat="1" applyFont="1" applyFill="1" applyBorder="1" applyAlignment="1">
      <alignment horizontal="center" vertical="center" wrapText="1" readingOrder="1"/>
    </xf>
    <xf numFmtId="0" fontId="0" fillId="11" borderId="1" xfId="0" applyFont="1" applyFill="1" applyBorder="1"/>
    <xf numFmtId="0" fontId="41" fillId="11" borderId="1" xfId="0" applyFont="1" applyFill="1" applyBorder="1"/>
    <xf numFmtId="0" fontId="0" fillId="0" borderId="1" xfId="0" applyBorder="1" applyAlignment="1">
      <alignment horizontal="left"/>
    </xf>
    <xf numFmtId="0" fontId="12" fillId="8" borderId="7" xfId="0" applyFont="1" applyFill="1" applyBorder="1" applyAlignment="1">
      <alignment horizontal="center" wrapText="1"/>
    </xf>
    <xf numFmtId="0" fontId="12" fillId="8" borderId="8" xfId="0" applyFont="1" applyFill="1" applyBorder="1" applyAlignment="1">
      <alignment horizontal="center" wrapText="1"/>
    </xf>
    <xf numFmtId="0" fontId="12" fillId="8" borderId="13" xfId="0" applyFont="1" applyFill="1" applyBorder="1" applyAlignment="1">
      <alignment horizontal="center" wrapText="1"/>
    </xf>
    <xf numFmtId="0" fontId="11" fillId="1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35" fillId="7" borderId="1" xfId="0" applyFont="1" applyFill="1" applyBorder="1" applyAlignment="1">
      <alignment horizontal="left" vertical="center" wrapText="1"/>
    </xf>
    <xf numFmtId="0" fontId="24" fillId="6" borderId="1" xfId="0" applyFont="1" applyFill="1" applyBorder="1" applyAlignment="1">
      <alignment horizontal="left" vertical="center" wrapText="1" readingOrder="1"/>
    </xf>
    <xf numFmtId="0" fontId="23" fillId="6" borderId="1" xfId="0" applyFont="1" applyFill="1" applyBorder="1" applyAlignment="1">
      <alignment horizontal="left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textRotation="90"/>
    </xf>
    <xf numFmtId="0" fontId="35" fillId="7" borderId="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 readingOrder="1"/>
    </xf>
    <xf numFmtId="0" fontId="6" fillId="4" borderId="30" xfId="0" applyFont="1" applyFill="1" applyBorder="1" applyAlignment="1">
      <alignment horizontal="center" vertical="center" wrapText="1" readingOrder="1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40" fillId="6" borderId="35" xfId="0" applyFont="1" applyFill="1" applyBorder="1" applyAlignment="1">
      <alignment horizontal="center" vertical="center" wrapText="1"/>
    </xf>
    <xf numFmtId="0" fontId="40" fillId="6" borderId="0" xfId="0" applyFont="1" applyFill="1" applyBorder="1" applyAlignment="1">
      <alignment horizontal="center" vertical="center" wrapText="1"/>
    </xf>
    <xf numFmtId="0" fontId="40" fillId="6" borderId="36" xfId="0" applyFont="1" applyFill="1" applyBorder="1" applyAlignment="1">
      <alignment horizontal="center" vertical="center" wrapText="1"/>
    </xf>
    <xf numFmtId="0" fontId="40" fillId="6" borderId="37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left" vertical="center" wrapText="1" readingOrder="1"/>
    </xf>
    <xf numFmtId="0" fontId="24" fillId="6" borderId="22" xfId="0" applyFont="1" applyFill="1" applyBorder="1" applyAlignment="1">
      <alignment horizontal="left" vertical="center" wrapText="1" readingOrder="1"/>
    </xf>
    <xf numFmtId="0" fontId="24" fillId="6" borderId="23" xfId="0" applyFont="1" applyFill="1" applyBorder="1" applyAlignment="1">
      <alignment horizontal="left" vertical="center" wrapText="1" readingOrder="1"/>
    </xf>
    <xf numFmtId="0" fontId="23" fillId="6" borderId="27" xfId="0" applyFont="1" applyFill="1" applyBorder="1" applyAlignment="1">
      <alignment horizontal="left" vertical="center" wrapText="1" readingOrder="1"/>
    </xf>
    <xf numFmtId="0" fontId="23" fillId="6" borderId="5" xfId="0" applyFont="1" applyFill="1" applyBorder="1" applyAlignment="1">
      <alignment horizontal="left" vertical="center" wrapText="1" readingOrder="1"/>
    </xf>
    <xf numFmtId="0" fontId="23" fillId="6" borderId="26" xfId="0" applyFont="1" applyFill="1" applyBorder="1" applyAlignment="1">
      <alignment horizontal="left" vertical="center" wrapText="1" readingOrder="1"/>
    </xf>
    <xf numFmtId="0" fontId="22" fillId="4" borderId="24" xfId="0" applyFont="1" applyFill="1" applyBorder="1" applyAlignment="1">
      <alignment horizontal="left" vertical="center" wrapText="1" readingOrder="1"/>
    </xf>
    <xf numFmtId="0" fontId="22" fillId="4" borderId="22" xfId="0" applyFont="1" applyFill="1" applyBorder="1" applyAlignment="1">
      <alignment horizontal="left" vertical="center" wrapText="1" readingOrder="1"/>
    </xf>
    <xf numFmtId="0" fontId="22" fillId="4" borderId="25" xfId="0" applyFont="1" applyFill="1" applyBorder="1" applyAlignment="1">
      <alignment horizontal="left" vertical="center" wrapText="1" readingOrder="1"/>
    </xf>
    <xf numFmtId="0" fontId="22" fillId="4" borderId="4" xfId="0" applyFont="1" applyFill="1" applyBorder="1" applyAlignment="1">
      <alignment horizontal="left" vertical="center" wrapText="1" readingOrder="1"/>
    </xf>
    <xf numFmtId="0" fontId="22" fillId="4" borderId="3" xfId="0" applyFont="1" applyFill="1" applyBorder="1" applyAlignment="1">
      <alignment horizontal="left" vertical="center" wrapText="1" readingOrder="1"/>
    </xf>
    <xf numFmtId="0" fontId="22" fillId="4" borderId="6" xfId="0" applyFont="1" applyFill="1" applyBorder="1" applyAlignment="1">
      <alignment horizontal="left" vertical="center" wrapText="1" readingOrder="1"/>
    </xf>
    <xf numFmtId="0" fontId="3" fillId="5" borderId="20" xfId="0" applyFont="1" applyFill="1" applyBorder="1" applyAlignment="1">
      <alignment horizontal="center" vertical="center" textRotation="90"/>
    </xf>
    <xf numFmtId="0" fontId="35" fillId="7" borderId="21" xfId="0" applyFont="1" applyFill="1" applyBorder="1" applyAlignment="1">
      <alignment horizontal="center" vertical="center" wrapText="1"/>
    </xf>
    <xf numFmtId="0" fontId="35" fillId="7" borderId="22" xfId="0" applyFont="1" applyFill="1" applyBorder="1" applyAlignment="1">
      <alignment horizontal="center" vertical="center" wrapText="1"/>
    </xf>
    <xf numFmtId="0" fontId="35" fillId="7" borderId="25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>
      <alignment horizontal="left" vertical="center" wrapText="1"/>
    </xf>
    <xf numFmtId="0" fontId="35" fillId="7" borderId="22" xfId="0" applyFont="1" applyFill="1" applyBorder="1" applyAlignment="1">
      <alignment horizontal="left" vertical="center" wrapText="1"/>
    </xf>
    <xf numFmtId="0" fontId="35" fillId="7" borderId="25" xfId="0" applyFont="1" applyFill="1" applyBorder="1" applyAlignment="1">
      <alignment horizontal="left" vertical="center" wrapText="1"/>
    </xf>
  </cellXfs>
  <cellStyles count="6">
    <cellStyle name="Dziesiętny" xfId="1" builtinId="3"/>
    <cellStyle name="Excel Built-in Comma" xfId="5"/>
    <cellStyle name="Excel Built-in Normal" xfId="4"/>
    <cellStyle name="Normalny" xfId="0" builtinId="0"/>
    <cellStyle name="Normalny 2" xfId="2"/>
    <cellStyle name="Normalny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32" zoomScale="80" zoomScaleNormal="80" zoomScalePageLayoutView="80" workbookViewId="0">
      <selection activeCell="G54" sqref="G54:G57"/>
    </sheetView>
  </sheetViews>
  <sheetFormatPr defaultColWidth="8.59765625" defaultRowHeight="13.8"/>
  <cols>
    <col min="1" max="1" width="9.59765625" customWidth="1"/>
    <col min="2" max="2" width="74.09765625" customWidth="1"/>
    <col min="3" max="3" width="9" bestFit="1" customWidth="1"/>
    <col min="4" max="4" width="13.09765625" bestFit="1" customWidth="1"/>
    <col min="5" max="5" width="12.09765625" customWidth="1"/>
    <col min="6" max="6" width="10.5" customWidth="1"/>
    <col min="7" max="7" width="14.59765625" bestFit="1" customWidth="1"/>
    <col min="8" max="8" width="12.09765625" customWidth="1"/>
    <col min="9" max="9" width="10.8984375" customWidth="1"/>
  </cols>
  <sheetData>
    <row r="2" spans="1:10">
      <c r="A2" s="248" t="s">
        <v>75</v>
      </c>
      <c r="B2" s="248"/>
    </row>
    <row r="4" spans="1:10" ht="21">
      <c r="A4" s="2"/>
      <c r="B4" s="3" t="s">
        <v>76</v>
      </c>
    </row>
    <row r="5" spans="1:10">
      <c r="A5" s="2"/>
      <c r="B5" s="4"/>
    </row>
    <row r="7" spans="1:10">
      <c r="A7" s="249" t="s">
        <v>77</v>
      </c>
      <c r="B7" s="249"/>
    </row>
    <row r="8" spans="1:10">
      <c r="A8" s="5"/>
    </row>
    <row r="9" spans="1:10" ht="14.4" thickBot="1">
      <c r="A9" s="5"/>
    </row>
    <row r="10" spans="1:10" ht="14.4">
      <c r="A10" s="20" t="s">
        <v>78</v>
      </c>
      <c r="B10" s="21" t="s">
        <v>79</v>
      </c>
      <c r="C10" s="252" t="s">
        <v>80</v>
      </c>
      <c r="D10" s="253"/>
      <c r="E10" s="254"/>
      <c r="F10" s="245" t="s">
        <v>98</v>
      </c>
      <c r="G10" s="246"/>
      <c r="H10" s="247"/>
      <c r="I10" s="34" t="s">
        <v>81</v>
      </c>
    </row>
    <row r="11" spans="1:10">
      <c r="A11" s="22"/>
      <c r="B11" s="23"/>
      <c r="C11" s="43" t="s">
        <v>82</v>
      </c>
      <c r="D11" s="6" t="s">
        <v>83</v>
      </c>
      <c r="E11" s="13" t="s">
        <v>7</v>
      </c>
      <c r="F11" s="29" t="s">
        <v>82</v>
      </c>
      <c r="G11" s="7" t="s">
        <v>83</v>
      </c>
      <c r="H11" s="30" t="s">
        <v>7</v>
      </c>
      <c r="I11" s="35" t="s">
        <v>84</v>
      </c>
    </row>
    <row r="12" spans="1:10" ht="30" customHeight="1">
      <c r="A12" s="24">
        <v>1</v>
      </c>
      <c r="B12" s="25" t="s">
        <v>99</v>
      </c>
      <c r="C12" s="44" t="e">
        <f>#REF!</f>
        <v>#REF!</v>
      </c>
      <c r="D12" s="8" t="e">
        <f>#REF!</f>
        <v>#REF!</v>
      </c>
      <c r="E12" s="15" t="e">
        <f t="shared" ref="E12:E24" si="0">C12*D12</f>
        <v>#REF!</v>
      </c>
      <c r="F12" s="31" t="e">
        <f>#REF!</f>
        <v>#REF!</v>
      </c>
      <c r="G12" s="9" t="e">
        <f>163*(1+#REF!)</f>
        <v>#REF!</v>
      </c>
      <c r="H12" s="32" t="e">
        <f>F12*G12</f>
        <v>#REF!</v>
      </c>
      <c r="I12" s="36" t="e">
        <f>E12-H12</f>
        <v>#REF!</v>
      </c>
    </row>
    <row r="13" spans="1:10" ht="50.1" customHeight="1">
      <c r="A13" s="26" t="s">
        <v>85</v>
      </c>
      <c r="B13" s="25" t="s">
        <v>108</v>
      </c>
      <c r="C13" s="44" t="e">
        <f>#REF!</f>
        <v>#REF!</v>
      </c>
      <c r="D13" s="8" t="e">
        <f>#REF!</f>
        <v>#REF!</v>
      </c>
      <c r="E13" s="15" t="e">
        <f t="shared" si="0"/>
        <v>#REF!</v>
      </c>
      <c r="F13" s="31" t="e">
        <f>#REF!</f>
        <v>#REF!</v>
      </c>
      <c r="G13" s="9" t="e">
        <f>133*(1+#REF!)</f>
        <v>#REF!</v>
      </c>
      <c r="H13" s="32" t="e">
        <f t="shared" ref="H13:H24" si="1">F13*G13</f>
        <v>#REF!</v>
      </c>
      <c r="I13" s="36" t="e">
        <f t="shared" ref="I13:I24" si="2">E13-H13</f>
        <v>#REF!</v>
      </c>
    </row>
    <row r="14" spans="1:10" ht="50.1" customHeight="1">
      <c r="A14" s="26" t="s">
        <v>86</v>
      </c>
      <c r="B14" s="25" t="s">
        <v>109</v>
      </c>
      <c r="C14" s="44" t="e">
        <f>#REF!</f>
        <v>#REF!</v>
      </c>
      <c r="D14" s="8" t="e">
        <f>#REF!</f>
        <v>#REF!</v>
      </c>
      <c r="E14" s="15" t="e">
        <f t="shared" si="0"/>
        <v>#REF!</v>
      </c>
      <c r="F14" s="31" t="e">
        <f>#REF!</f>
        <v>#REF!</v>
      </c>
      <c r="G14" s="9" t="e">
        <f>160.2*(1+#REF!)</f>
        <v>#REF!</v>
      </c>
      <c r="H14" s="32" t="e">
        <f t="shared" si="1"/>
        <v>#REF!</v>
      </c>
      <c r="I14" s="36" t="e">
        <f t="shared" si="2"/>
        <v>#REF!</v>
      </c>
    </row>
    <row r="15" spans="1:10" ht="30" customHeight="1">
      <c r="A15" s="27" t="s">
        <v>87</v>
      </c>
      <c r="B15" s="28" t="s">
        <v>88</v>
      </c>
      <c r="C15" s="44" t="e">
        <f>#REF!</f>
        <v>#REF!</v>
      </c>
      <c r="D15" s="8" t="e">
        <f>#REF!</f>
        <v>#REF!</v>
      </c>
      <c r="E15" s="15" t="e">
        <f t="shared" si="0"/>
        <v>#REF!</v>
      </c>
      <c r="F15" s="31" t="e">
        <f>#REF!</f>
        <v>#REF!</v>
      </c>
      <c r="G15" s="9" t="e">
        <f>#REF!</f>
        <v>#REF!</v>
      </c>
      <c r="H15" s="32" t="e">
        <f t="shared" si="1"/>
        <v>#REF!</v>
      </c>
      <c r="I15" s="36" t="e">
        <f t="shared" si="2"/>
        <v>#REF!</v>
      </c>
    </row>
    <row r="16" spans="1:10" ht="37.5" customHeight="1">
      <c r="A16" s="27" t="s">
        <v>89</v>
      </c>
      <c r="B16" s="28" t="s">
        <v>113</v>
      </c>
      <c r="C16" s="44" t="e">
        <f>#REF!</f>
        <v>#REF!</v>
      </c>
      <c r="D16" s="8" t="e">
        <f>#REF!+#REF!+#REF!+#REF!+10</f>
        <v>#REF!</v>
      </c>
      <c r="E16" s="15" t="e">
        <f t="shared" si="0"/>
        <v>#REF!</v>
      </c>
      <c r="F16" s="31" t="e">
        <f>#REF!</f>
        <v>#REF!</v>
      </c>
      <c r="G16" s="9" t="e">
        <f>(70+#REF!+#REF!)</f>
        <v>#REF!</v>
      </c>
      <c r="H16" s="32" t="e">
        <f t="shared" si="1"/>
        <v>#REF!</v>
      </c>
      <c r="I16" s="36" t="e">
        <f t="shared" si="2"/>
        <v>#REF!</v>
      </c>
      <c r="J16" t="s">
        <v>100</v>
      </c>
    </row>
    <row r="17" spans="1:10" ht="30" customHeight="1">
      <c r="A17" s="24" t="s">
        <v>90</v>
      </c>
      <c r="B17" s="25" t="s">
        <v>103</v>
      </c>
      <c r="C17" s="44" t="e">
        <f>#REF!</f>
        <v>#REF!</v>
      </c>
      <c r="D17" s="8" t="e">
        <f>#REF!</f>
        <v>#REF!</v>
      </c>
      <c r="E17" s="15" t="e">
        <f t="shared" si="0"/>
        <v>#REF!</v>
      </c>
      <c r="F17" s="31">
        <v>190</v>
      </c>
      <c r="G17" s="9" t="e">
        <f>(160*0.06+2)*(1+#REF!)</f>
        <v>#REF!</v>
      </c>
      <c r="H17" s="32" t="e">
        <f t="shared" si="1"/>
        <v>#REF!</v>
      </c>
      <c r="I17" s="36" t="e">
        <f t="shared" si="2"/>
        <v>#REF!</v>
      </c>
    </row>
    <row r="18" spans="1:10" ht="30" customHeight="1">
      <c r="A18" s="27">
        <v>4</v>
      </c>
      <c r="B18" s="28" t="s">
        <v>104</v>
      </c>
      <c r="C18" s="44" t="e">
        <f>#REF!</f>
        <v>#REF!</v>
      </c>
      <c r="D18" s="8" t="e">
        <f>#REF!</f>
        <v>#REF!</v>
      </c>
      <c r="E18" s="15" t="e">
        <f t="shared" si="0"/>
        <v>#REF!</v>
      </c>
      <c r="F18" s="31" t="e">
        <f>#REF!</f>
        <v>#REF!</v>
      </c>
      <c r="G18" s="9" t="e">
        <f>57*(1+#REF!)</f>
        <v>#REF!</v>
      </c>
      <c r="H18" s="32" t="e">
        <f t="shared" si="1"/>
        <v>#REF!</v>
      </c>
      <c r="I18" s="36" t="e">
        <f t="shared" si="2"/>
        <v>#REF!</v>
      </c>
    </row>
    <row r="19" spans="1:10" ht="30" customHeight="1">
      <c r="A19" s="24" t="s">
        <v>118</v>
      </c>
      <c r="B19" s="28" t="s">
        <v>126</v>
      </c>
      <c r="C19" s="44">
        <v>1</v>
      </c>
      <c r="D19" s="8" t="e">
        <f>#REF!</f>
        <v>#REF!</v>
      </c>
      <c r="E19" s="15" t="e">
        <f t="shared" si="0"/>
        <v>#REF!</v>
      </c>
      <c r="F19" s="31">
        <v>1</v>
      </c>
      <c r="G19" s="9">
        <v>70000</v>
      </c>
      <c r="H19" s="32">
        <f t="shared" si="1"/>
        <v>70000</v>
      </c>
      <c r="I19" s="36" t="e">
        <f t="shared" si="2"/>
        <v>#REF!</v>
      </c>
      <c r="J19" t="s">
        <v>120</v>
      </c>
    </row>
    <row r="20" spans="1:10" ht="31.2">
      <c r="A20" s="27">
        <v>6</v>
      </c>
      <c r="B20" s="28" t="s">
        <v>131</v>
      </c>
      <c r="C20" s="44">
        <v>1</v>
      </c>
      <c r="D20" s="8" t="e">
        <f>#REF!</f>
        <v>#REF!</v>
      </c>
      <c r="E20" s="15" t="e">
        <f t="shared" si="0"/>
        <v>#REF!</v>
      </c>
      <c r="F20" s="31">
        <v>1</v>
      </c>
      <c r="G20" s="9">
        <v>386000</v>
      </c>
      <c r="H20" s="32">
        <f t="shared" si="1"/>
        <v>386000</v>
      </c>
      <c r="I20" s="36" t="e">
        <f t="shared" si="2"/>
        <v>#REF!</v>
      </c>
      <c r="J20" t="s">
        <v>119</v>
      </c>
    </row>
    <row r="21" spans="1:10" ht="30" customHeight="1">
      <c r="A21" s="24">
        <v>7</v>
      </c>
      <c r="B21" s="28" t="s">
        <v>121</v>
      </c>
      <c r="C21" s="44" t="s">
        <v>122</v>
      </c>
      <c r="D21" s="8" t="s">
        <v>122</v>
      </c>
      <c r="E21" s="15" t="s">
        <v>122</v>
      </c>
      <c r="F21" s="31" t="s">
        <v>122</v>
      </c>
      <c r="G21" s="9" t="s">
        <v>122</v>
      </c>
      <c r="H21" s="32" t="s">
        <v>122</v>
      </c>
      <c r="I21" s="36" t="s">
        <v>122</v>
      </c>
    </row>
    <row r="22" spans="1:10" ht="30" customHeight="1">
      <c r="A22" s="26" t="s">
        <v>112</v>
      </c>
      <c r="B22" s="28" t="s">
        <v>106</v>
      </c>
      <c r="C22" s="44">
        <v>1</v>
      </c>
      <c r="D22" s="8" t="e">
        <f>#REF!+#REF!+#REF!</f>
        <v>#REF!</v>
      </c>
      <c r="E22" s="15" t="e">
        <f t="shared" si="0"/>
        <v>#REF!</v>
      </c>
      <c r="F22" s="31">
        <f>1</f>
        <v>1</v>
      </c>
      <c r="G22" s="9" t="e">
        <f>(3*620+6*440+1*311)*(1+#REF!)</f>
        <v>#REF!</v>
      </c>
      <c r="H22" s="32" t="e">
        <f t="shared" si="1"/>
        <v>#REF!</v>
      </c>
      <c r="I22" s="36" t="e">
        <f t="shared" si="2"/>
        <v>#REF!</v>
      </c>
    </row>
    <row r="23" spans="1:10" ht="30" customHeight="1">
      <c r="A23" s="27">
        <v>9</v>
      </c>
      <c r="B23" s="28" t="s">
        <v>107</v>
      </c>
      <c r="C23" s="44">
        <v>1</v>
      </c>
      <c r="D23" s="8" t="e">
        <f>#REF!</f>
        <v>#REF!</v>
      </c>
      <c r="E23" s="15" t="e">
        <f t="shared" si="0"/>
        <v>#REF!</v>
      </c>
      <c r="F23" s="31">
        <v>1</v>
      </c>
      <c r="G23" s="9">
        <v>8000</v>
      </c>
      <c r="H23" s="32">
        <f t="shared" si="1"/>
        <v>8000</v>
      </c>
      <c r="I23" s="36" t="e">
        <f t="shared" si="2"/>
        <v>#REF!</v>
      </c>
      <c r="J23" t="s">
        <v>105</v>
      </c>
    </row>
    <row r="24" spans="1:10" ht="30" customHeight="1">
      <c r="A24" s="27">
        <v>10</v>
      </c>
      <c r="B24" s="41" t="s">
        <v>123</v>
      </c>
      <c r="C24" s="44">
        <v>1</v>
      </c>
      <c r="D24" s="8" t="e">
        <f>#REF!</f>
        <v>#REF!</v>
      </c>
      <c r="E24" s="15" t="e">
        <f t="shared" si="0"/>
        <v>#REF!</v>
      </c>
      <c r="F24" s="31">
        <v>1</v>
      </c>
      <c r="G24" s="9" t="e">
        <f>580000*(1+#REF!)</f>
        <v>#REF!</v>
      </c>
      <c r="H24" s="32" t="e">
        <f t="shared" si="1"/>
        <v>#REF!</v>
      </c>
      <c r="I24" s="36" t="e">
        <f t="shared" si="2"/>
        <v>#REF!</v>
      </c>
      <c r="J24" t="s">
        <v>127</v>
      </c>
    </row>
    <row r="25" spans="1:10" ht="30" customHeight="1">
      <c r="A25" s="27">
        <v>11</v>
      </c>
      <c r="B25" s="41" t="s">
        <v>125</v>
      </c>
      <c r="C25" s="44">
        <v>17</v>
      </c>
      <c r="D25" s="8" t="e">
        <f>2400*(1+#REF!)</f>
        <v>#REF!</v>
      </c>
      <c r="E25" s="15" t="e">
        <f t="shared" ref="E25" si="3">C25*D25</f>
        <v>#REF!</v>
      </c>
      <c r="F25" s="31">
        <v>17</v>
      </c>
      <c r="G25" s="9" t="e">
        <f>2100*(1+#REF!)</f>
        <v>#REF!</v>
      </c>
      <c r="H25" s="32" t="e">
        <f t="shared" ref="H25" si="4">F25*G25</f>
        <v>#REF!</v>
      </c>
      <c r="I25" s="36" t="e">
        <f t="shared" ref="I25" si="5">E25-H25</f>
        <v>#REF!</v>
      </c>
      <c r="J25" t="s">
        <v>93</v>
      </c>
    </row>
    <row r="26" spans="1:10" ht="30" customHeight="1" thickBot="1">
      <c r="A26" s="250" t="s">
        <v>7</v>
      </c>
      <c r="B26" s="251"/>
      <c r="C26" s="17"/>
      <c r="D26" s="18"/>
      <c r="E26" s="19" t="e">
        <f>SUM(E12:E25)</f>
        <v>#REF!</v>
      </c>
      <c r="F26" s="33"/>
      <c r="G26" s="18"/>
      <c r="H26" s="19" t="e">
        <f>SUM(H12:H25)</f>
        <v>#REF!</v>
      </c>
      <c r="I26" s="37" t="e">
        <f t="shared" ref="I26" si="6">E26-H26</f>
        <v>#REF!</v>
      </c>
    </row>
    <row r="29" spans="1:10">
      <c r="A29" s="40" t="s">
        <v>111</v>
      </c>
    </row>
    <row r="31" spans="1:10" ht="30" customHeight="1">
      <c r="A31" s="24" t="s">
        <v>101</v>
      </c>
      <c r="B31" s="39" t="s">
        <v>114</v>
      </c>
      <c r="C31" s="14" t="e">
        <f>#REF!</f>
        <v>#REF!</v>
      </c>
      <c r="D31" s="8" t="e">
        <f>#REF!</f>
        <v>#REF!</v>
      </c>
      <c r="E31" s="15" t="e">
        <f>C31*D31</f>
        <v>#REF!</v>
      </c>
      <c r="F31" s="31">
        <v>190</v>
      </c>
      <c r="G31" s="9" t="e">
        <f>#REF!</f>
        <v>#REF!</v>
      </c>
      <c r="H31" s="32" t="e">
        <f>F31*G31</f>
        <v>#REF!</v>
      </c>
      <c r="I31" s="36" t="e">
        <f>E31-H31</f>
        <v>#REF!</v>
      </c>
    </row>
    <row r="32" spans="1:10" ht="30" customHeight="1">
      <c r="A32" s="24" t="s">
        <v>102</v>
      </c>
      <c r="B32" s="39" t="s">
        <v>115</v>
      </c>
      <c r="C32" s="14" t="e">
        <f>#REF!</f>
        <v>#REF!</v>
      </c>
      <c r="D32" s="8" t="e">
        <f>#REF!</f>
        <v>#REF!</v>
      </c>
      <c r="E32" s="15" t="e">
        <f>C32*D32</f>
        <v>#REF!</v>
      </c>
      <c r="F32" s="31">
        <v>2657</v>
      </c>
      <c r="G32" s="9" t="e">
        <f>(160*0.06+2)*(1+#REF!)</f>
        <v>#REF!</v>
      </c>
      <c r="H32" s="32" t="e">
        <f>F32*G32</f>
        <v>#REF!</v>
      </c>
      <c r="I32" s="36" t="e">
        <f>E32-H32</f>
        <v>#REF!</v>
      </c>
    </row>
    <row r="33" spans="1:9" ht="30" customHeight="1">
      <c r="A33" s="26" t="s">
        <v>116</v>
      </c>
      <c r="B33" s="38" t="s">
        <v>117</v>
      </c>
      <c r="C33" s="16">
        <v>1</v>
      </c>
      <c r="D33" s="8" t="e">
        <f>#REF!+#REF!+#REF!</f>
        <v>#REF!</v>
      </c>
      <c r="E33" s="15" t="e">
        <f>C33*D33</f>
        <v>#REF!</v>
      </c>
      <c r="F33" s="31">
        <f>1</f>
        <v>1</v>
      </c>
      <c r="G33" s="9" t="e">
        <f>(3*1960+6*1275+1*311)*(1+#REF!)</f>
        <v>#REF!</v>
      </c>
      <c r="H33" s="32" t="e">
        <f>F33*G33</f>
        <v>#REF!</v>
      </c>
      <c r="I33" s="36" t="e">
        <f>E33-H33</f>
        <v>#REF!</v>
      </c>
    </row>
    <row r="36" spans="1:9">
      <c r="A36" s="40" t="s">
        <v>128</v>
      </c>
    </row>
    <row r="37" spans="1:9" ht="20.399999999999999">
      <c r="A37" s="48" t="s">
        <v>129</v>
      </c>
      <c r="B37" s="47" t="s">
        <v>130</v>
      </c>
      <c r="C37" s="45"/>
      <c r="D37" s="45"/>
      <c r="E37" s="45"/>
      <c r="F37" s="46">
        <v>1</v>
      </c>
      <c r="G37" s="49">
        <f>18800*1.1</f>
        <v>20680</v>
      </c>
      <c r="H37" s="49">
        <f>F37*G37</f>
        <v>20680</v>
      </c>
      <c r="I37" s="50">
        <f>E37-H37</f>
        <v>-20680</v>
      </c>
    </row>
    <row r="38" spans="1:9">
      <c r="A38" s="52"/>
      <c r="B38" s="53"/>
      <c r="C38" s="54"/>
      <c r="D38" s="54"/>
      <c r="E38" s="54"/>
      <c r="F38" s="55"/>
      <c r="G38" s="56"/>
      <c r="H38" s="56"/>
      <c r="I38" s="57"/>
    </row>
    <row r="39" spans="1:9">
      <c r="A39" s="52"/>
      <c r="B39" s="53"/>
      <c r="C39" s="54"/>
      <c r="D39" s="54"/>
      <c r="E39" s="54"/>
      <c r="F39" s="55"/>
      <c r="G39" s="56"/>
      <c r="H39" s="56"/>
      <c r="I39" s="57"/>
    </row>
    <row r="40" spans="1:9">
      <c r="A40" s="52"/>
      <c r="B40" s="53"/>
      <c r="C40" s="54"/>
      <c r="D40" s="54"/>
      <c r="E40" s="54"/>
      <c r="F40" s="55"/>
      <c r="G40" s="56"/>
      <c r="H40" s="56"/>
      <c r="I40" s="57"/>
    </row>
    <row r="41" spans="1:9">
      <c r="A41" s="52"/>
      <c r="B41" s="53"/>
      <c r="C41" s="54"/>
      <c r="D41" s="54"/>
      <c r="E41" s="54"/>
      <c r="F41" s="55"/>
      <c r="G41" s="56"/>
      <c r="H41" s="56"/>
      <c r="I41" s="57"/>
    </row>
    <row r="42" spans="1:9">
      <c r="A42" s="40" t="s">
        <v>140</v>
      </c>
      <c r="B42" s="42"/>
    </row>
    <row r="43" spans="1:9">
      <c r="B43" s="40" t="s">
        <v>138</v>
      </c>
      <c r="G43" s="58">
        <v>7.0000000000000007E-2</v>
      </c>
    </row>
    <row r="44" spans="1:9">
      <c r="B44" s="10" t="s">
        <v>137</v>
      </c>
      <c r="C44" s="10" t="s">
        <v>132</v>
      </c>
      <c r="D44" s="51" t="s">
        <v>9</v>
      </c>
      <c r="E44" s="51" t="s">
        <v>133</v>
      </c>
      <c r="F44" s="51" t="s">
        <v>84</v>
      </c>
      <c r="G44" s="10"/>
    </row>
    <row r="45" spans="1:9">
      <c r="B45" s="10" t="s">
        <v>134</v>
      </c>
      <c r="C45" s="10" t="s">
        <v>14</v>
      </c>
      <c r="D45" s="51" t="e">
        <f>#REF!+#REF!+#REF!</f>
        <v>#REF!</v>
      </c>
      <c r="E45" s="51">
        <v>89</v>
      </c>
      <c r="F45" s="51" t="e">
        <f>D45*E45</f>
        <v>#REF!</v>
      </c>
      <c r="G45" s="51" t="e">
        <f>F45*(1+$G$43)</f>
        <v>#REF!</v>
      </c>
      <c r="H45" t="e">
        <f>G45/D45</f>
        <v>#REF!</v>
      </c>
    </row>
    <row r="46" spans="1:9">
      <c r="B46" s="10" t="s">
        <v>135</v>
      </c>
      <c r="C46" s="10" t="s">
        <v>16</v>
      </c>
      <c r="D46" s="51">
        <v>197</v>
      </c>
      <c r="E46" s="51">
        <v>30</v>
      </c>
      <c r="F46" s="51">
        <f>D46*E46</f>
        <v>5910</v>
      </c>
      <c r="G46" s="51">
        <f t="shared" ref="G46:G47" si="7">F46*(1+$G$43)</f>
        <v>6323.7000000000007</v>
      </c>
    </row>
    <row r="47" spans="1:9">
      <c r="B47" s="10" t="s">
        <v>136</v>
      </c>
      <c r="C47" s="10" t="s">
        <v>13</v>
      </c>
      <c r="D47" s="51">
        <v>42</v>
      </c>
      <c r="E47" s="51">
        <v>75</v>
      </c>
      <c r="F47" s="51">
        <f>D47*E47</f>
        <v>3150</v>
      </c>
      <c r="G47" s="51">
        <f t="shared" si="7"/>
        <v>3370.5</v>
      </c>
    </row>
    <row r="48" spans="1:9">
      <c r="B48" s="10" t="s">
        <v>141</v>
      </c>
      <c r="C48" s="10" t="s">
        <v>14</v>
      </c>
      <c r="D48" s="51" t="e">
        <f>D45</f>
        <v>#REF!</v>
      </c>
      <c r="E48" s="51">
        <v>-16</v>
      </c>
      <c r="F48" s="51" t="e">
        <f>D48*E48</f>
        <v>#REF!</v>
      </c>
      <c r="G48" s="51" t="e">
        <f>F48</f>
        <v>#REF!</v>
      </c>
    </row>
    <row r="49" spans="2:7">
      <c r="D49" s="12"/>
      <c r="E49" s="12"/>
      <c r="F49" s="12" t="e">
        <f>SUM(F45:F48)</f>
        <v>#REF!</v>
      </c>
      <c r="G49" s="59" t="e">
        <f>SUM(G45:G48)</f>
        <v>#REF!</v>
      </c>
    </row>
    <row r="52" spans="2:7">
      <c r="B52" s="40" t="s">
        <v>139</v>
      </c>
      <c r="G52" s="58">
        <v>7.0000000000000007E-2</v>
      </c>
    </row>
    <row r="53" spans="2:7">
      <c r="B53" s="10" t="s">
        <v>137</v>
      </c>
      <c r="C53" s="10" t="s">
        <v>132</v>
      </c>
      <c r="D53" s="51" t="s">
        <v>9</v>
      </c>
      <c r="E53" s="51" t="s">
        <v>133</v>
      </c>
      <c r="F53" s="51" t="s">
        <v>84</v>
      </c>
      <c r="G53" s="10"/>
    </row>
    <row r="54" spans="2:7">
      <c r="B54" s="10" t="s">
        <v>134</v>
      </c>
      <c r="C54" s="10" t="s">
        <v>14</v>
      </c>
      <c r="D54" s="51" t="e">
        <f>#REF!+#REF!</f>
        <v>#REF!</v>
      </c>
      <c r="E54" s="51">
        <v>89</v>
      </c>
      <c r="F54" s="51" t="e">
        <f>D54*E54</f>
        <v>#REF!</v>
      </c>
      <c r="G54" s="51" t="e">
        <f>F54*(1+$G$52)</f>
        <v>#REF!</v>
      </c>
    </row>
    <row r="55" spans="2:7">
      <c r="B55" s="10" t="s">
        <v>135</v>
      </c>
      <c r="C55" s="10" t="s">
        <v>16</v>
      </c>
      <c r="D55" s="51">
        <f>42+90</f>
        <v>132</v>
      </c>
      <c r="E55" s="51">
        <v>30</v>
      </c>
      <c r="F55" s="51">
        <f>D55*E55</f>
        <v>3960</v>
      </c>
      <c r="G55" s="51">
        <f t="shared" ref="G55:G56" si="8">F55*(1+$G$52)</f>
        <v>4237.2</v>
      </c>
    </row>
    <row r="56" spans="2:7">
      <c r="B56" s="10" t="s">
        <v>136</v>
      </c>
      <c r="C56" s="10" t="s">
        <v>13</v>
      </c>
      <c r="D56" s="51">
        <v>30</v>
      </c>
      <c r="E56" s="51">
        <v>75</v>
      </c>
      <c r="F56" s="51">
        <f>D56*E56</f>
        <v>2250</v>
      </c>
      <c r="G56" s="51">
        <f t="shared" si="8"/>
        <v>2407.5</v>
      </c>
    </row>
    <row r="57" spans="2:7">
      <c r="B57" s="10" t="s">
        <v>141</v>
      </c>
      <c r="C57" s="10" t="s">
        <v>14</v>
      </c>
      <c r="D57" s="51" t="e">
        <f>D54</f>
        <v>#REF!</v>
      </c>
      <c r="E57" s="51">
        <v>-16</v>
      </c>
      <c r="F57" s="51" t="e">
        <f>D57*E57</f>
        <v>#REF!</v>
      </c>
      <c r="G57" s="51" t="e">
        <f>F57</f>
        <v>#REF!</v>
      </c>
    </row>
    <row r="58" spans="2:7">
      <c r="D58" s="12"/>
      <c r="E58" s="12"/>
      <c r="F58" s="12" t="e">
        <f>SUM(F54:F57)</f>
        <v>#REF!</v>
      </c>
      <c r="G58" s="59" t="e">
        <f>SUM(G54:G57)</f>
        <v>#REF!</v>
      </c>
    </row>
    <row r="60" spans="2:7">
      <c r="E60" s="60" t="s">
        <v>91</v>
      </c>
      <c r="F60" s="59" t="e">
        <f>F49+F58</f>
        <v>#REF!</v>
      </c>
      <c r="G60" s="59" t="e">
        <f>G49+G58</f>
        <v>#REF!</v>
      </c>
    </row>
    <row r="63" spans="2:7">
      <c r="D63" s="12"/>
    </row>
    <row r="74" spans="2:2">
      <c r="B74" s="12"/>
    </row>
  </sheetData>
  <mergeCells count="5">
    <mergeCell ref="F10:H10"/>
    <mergeCell ref="A2:B2"/>
    <mergeCell ref="A7:B7"/>
    <mergeCell ref="A26:B26"/>
    <mergeCell ref="C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B154" sqref="B154"/>
    </sheetView>
  </sheetViews>
  <sheetFormatPr defaultColWidth="8.59765625" defaultRowHeight="13.8" outlineLevelRow="1"/>
  <cols>
    <col min="1" max="1" width="3.3984375" customWidth="1"/>
    <col min="2" max="2" width="64" customWidth="1"/>
    <col min="3" max="3" width="8.59765625" style="218" customWidth="1"/>
    <col min="4" max="4" width="8.59765625" style="224" customWidth="1"/>
    <col min="5" max="5" width="8.59765625" style="208" customWidth="1"/>
    <col min="6" max="6" width="14.5" style="208" customWidth="1"/>
    <col min="7" max="8" width="5.59765625" style="230" customWidth="1"/>
    <col min="9" max="9" width="8.5" style="230" customWidth="1"/>
    <col min="10" max="11" width="5.59765625" style="230" customWidth="1"/>
    <col min="12" max="12" width="5.59765625" style="210" customWidth="1"/>
    <col min="13" max="14" width="5.59765625" customWidth="1"/>
  </cols>
  <sheetData>
    <row r="1" spans="1:12" ht="30.75" customHeight="1">
      <c r="A1" s="256" t="s">
        <v>363</v>
      </c>
      <c r="B1" s="256"/>
      <c r="C1" s="256"/>
      <c r="D1" s="256"/>
      <c r="E1" s="256"/>
      <c r="F1" s="256"/>
    </row>
    <row r="2" spans="1:12" ht="21.75" customHeight="1">
      <c r="A2" s="257" t="s">
        <v>151</v>
      </c>
      <c r="B2" s="257"/>
      <c r="C2" s="257"/>
      <c r="D2" s="257"/>
      <c r="E2" s="257"/>
      <c r="F2" s="257"/>
    </row>
    <row r="3" spans="1:12" ht="21.75" customHeight="1">
      <c r="A3" s="258" t="s">
        <v>394</v>
      </c>
      <c r="B3" s="258"/>
      <c r="C3" s="190" t="s">
        <v>11</v>
      </c>
      <c r="D3" s="191" t="s">
        <v>9</v>
      </c>
      <c r="E3" s="192" t="s">
        <v>8</v>
      </c>
      <c r="F3" s="147" t="s">
        <v>12</v>
      </c>
    </row>
    <row r="4" spans="1:12" ht="34.799999999999997" customHeight="1">
      <c r="A4" s="259" t="s">
        <v>6</v>
      </c>
      <c r="B4" s="260" t="s">
        <v>364</v>
      </c>
      <c r="C4" s="260"/>
      <c r="D4" s="260"/>
      <c r="E4" s="260"/>
      <c r="F4" s="141">
        <f>F5+F11+F20+F38+F54+F58+F64+F72+F75+F79+F83+F87+F90+F92+F96+F102+F106</f>
        <v>0</v>
      </c>
    </row>
    <row r="5" spans="1:12" ht="16.5" customHeight="1">
      <c r="A5" s="259"/>
      <c r="B5" s="142" t="s">
        <v>396</v>
      </c>
      <c r="C5" s="219"/>
      <c r="D5" s="219"/>
      <c r="E5" s="219"/>
      <c r="F5" s="143">
        <f>SUM(F6:F10)</f>
        <v>0</v>
      </c>
    </row>
    <row r="6" spans="1:12" ht="13.5" customHeight="1" outlineLevel="1">
      <c r="A6" s="259"/>
      <c r="B6" s="144" t="s">
        <v>297</v>
      </c>
      <c r="C6" s="220" t="s">
        <v>15</v>
      </c>
      <c r="D6" s="220">
        <f>(450*0.2)</f>
        <v>90</v>
      </c>
      <c r="E6" s="220"/>
      <c r="F6" s="145">
        <f>D6*E6</f>
        <v>0</v>
      </c>
    </row>
    <row r="7" spans="1:12" ht="14.25" customHeight="1" outlineLevel="1">
      <c r="A7" s="259"/>
      <c r="B7" s="144" t="s">
        <v>152</v>
      </c>
      <c r="C7" s="220" t="s">
        <v>15</v>
      </c>
      <c r="D7" s="220">
        <f>(450*0.2)</f>
        <v>90</v>
      </c>
      <c r="E7" s="220"/>
      <c r="F7" s="145">
        <f t="shared" ref="F7:F10" si="0">D7*E7</f>
        <v>0</v>
      </c>
    </row>
    <row r="8" spans="1:12" ht="21.45" customHeight="1" outlineLevel="1">
      <c r="A8" s="259"/>
      <c r="B8" s="209" t="s">
        <v>397</v>
      </c>
      <c r="C8" s="220" t="s">
        <v>14</v>
      </c>
      <c r="D8" s="220">
        <v>150</v>
      </c>
      <c r="E8" s="220"/>
      <c r="F8" s="145">
        <f t="shared" si="0"/>
        <v>0</v>
      </c>
    </row>
    <row r="9" spans="1:12" ht="34.049999999999997" customHeight="1" outlineLevel="1">
      <c r="A9" s="259"/>
      <c r="B9" s="225" t="s">
        <v>398</v>
      </c>
      <c r="C9" s="220" t="s">
        <v>14</v>
      </c>
      <c r="D9" s="220">
        <v>300</v>
      </c>
      <c r="E9" s="220"/>
      <c r="F9" s="145">
        <f t="shared" si="0"/>
        <v>0</v>
      </c>
    </row>
    <row r="10" spans="1:12" ht="13.5" customHeight="1" outlineLevel="1">
      <c r="A10" s="259"/>
      <c r="B10" s="146" t="s">
        <v>172</v>
      </c>
      <c r="C10" s="220"/>
      <c r="D10" s="220"/>
      <c r="E10" s="220"/>
      <c r="F10" s="101">
        <f t="shared" si="0"/>
        <v>0</v>
      </c>
    </row>
    <row r="11" spans="1:12" ht="15.75" customHeight="1">
      <c r="A11" s="259"/>
      <c r="B11" s="148" t="s">
        <v>19</v>
      </c>
      <c r="C11" s="61"/>
      <c r="D11" s="193"/>
      <c r="E11" s="194"/>
      <c r="F11" s="149">
        <f>SUM(F12:F19)</f>
        <v>0</v>
      </c>
    </row>
    <row r="12" spans="1:12" s="11" customFormat="1" ht="60" customHeight="1" outlineLevel="1">
      <c r="A12" s="259"/>
      <c r="B12" s="150" t="s">
        <v>337</v>
      </c>
      <c r="C12" s="64" t="s">
        <v>15</v>
      </c>
      <c r="D12" s="195">
        <f>3*170</f>
        <v>510</v>
      </c>
      <c r="E12" s="196"/>
      <c r="F12" s="145">
        <f>D12*E12</f>
        <v>0</v>
      </c>
      <c r="G12" s="231"/>
      <c r="H12" s="231"/>
      <c r="I12" s="231"/>
      <c r="J12" s="231"/>
      <c r="K12" s="231"/>
      <c r="L12" s="211"/>
    </row>
    <row r="13" spans="1:12" s="11" customFormat="1" ht="30.6" outlineLevel="1">
      <c r="A13" s="259"/>
      <c r="B13" s="150" t="s">
        <v>335</v>
      </c>
      <c r="C13" s="64" t="s">
        <v>15</v>
      </c>
      <c r="D13" s="195">
        <f>0.3*350</f>
        <v>105</v>
      </c>
      <c r="E13" s="196"/>
      <c r="F13" s="145">
        <f t="shared" ref="F13:F19" si="1">D13*E13</f>
        <v>0</v>
      </c>
      <c r="G13" s="231"/>
      <c r="H13" s="231"/>
      <c r="I13" s="231"/>
      <c r="J13" s="231"/>
      <c r="K13" s="231"/>
      <c r="L13" s="211"/>
    </row>
    <row r="14" spans="1:12" s="11" customFormat="1" ht="30.6" outlineLevel="1">
      <c r="A14" s="259"/>
      <c r="B14" s="150" t="s">
        <v>336</v>
      </c>
      <c r="C14" s="64" t="s">
        <v>15</v>
      </c>
      <c r="D14" s="195">
        <f>60*3</f>
        <v>180</v>
      </c>
      <c r="E14" s="196"/>
      <c r="F14" s="145">
        <f t="shared" si="1"/>
        <v>0</v>
      </c>
      <c r="G14" s="231"/>
      <c r="H14" s="231"/>
      <c r="I14" s="231"/>
      <c r="J14" s="231"/>
      <c r="K14" s="231"/>
      <c r="L14" s="211"/>
    </row>
    <row r="15" spans="1:12" s="11" customFormat="1" outlineLevel="1">
      <c r="A15" s="259"/>
      <c r="B15" s="150" t="s">
        <v>298</v>
      </c>
      <c r="C15" s="64" t="s">
        <v>15</v>
      </c>
      <c r="D15" s="195">
        <f>100*0.15</f>
        <v>15</v>
      </c>
      <c r="E15" s="196"/>
      <c r="F15" s="145">
        <f t="shared" si="1"/>
        <v>0</v>
      </c>
      <c r="G15" s="231"/>
      <c r="H15" s="231"/>
      <c r="I15" s="231"/>
      <c r="J15" s="231"/>
      <c r="K15" s="231"/>
      <c r="L15" s="211"/>
    </row>
    <row r="16" spans="1:12" s="11" customFormat="1" ht="48.75" customHeight="1" outlineLevel="1">
      <c r="A16" s="259"/>
      <c r="B16" s="150" t="s">
        <v>338</v>
      </c>
      <c r="C16" s="64" t="s">
        <v>15</v>
      </c>
      <c r="D16" s="195">
        <v>55</v>
      </c>
      <c r="E16" s="196"/>
      <c r="F16" s="145">
        <f t="shared" si="1"/>
        <v>0</v>
      </c>
      <c r="G16" s="231"/>
      <c r="H16" s="231"/>
      <c r="I16" s="231"/>
      <c r="J16" s="231"/>
      <c r="K16" s="231"/>
      <c r="L16" s="211"/>
    </row>
    <row r="17" spans="1:8" ht="24.75" customHeight="1" outlineLevel="1">
      <c r="A17" s="259"/>
      <c r="B17" s="150" t="s">
        <v>278</v>
      </c>
      <c r="C17" s="64" t="s">
        <v>15</v>
      </c>
      <c r="D17" s="195">
        <f>300*0.35</f>
        <v>105</v>
      </c>
      <c r="E17" s="196"/>
      <c r="F17" s="145">
        <f t="shared" si="1"/>
        <v>0</v>
      </c>
      <c r="G17" s="232"/>
      <c r="H17" s="232"/>
    </row>
    <row r="18" spans="1:8" ht="24.75" customHeight="1" outlineLevel="1">
      <c r="A18" s="259"/>
      <c r="B18" s="150" t="s">
        <v>333</v>
      </c>
      <c r="C18" s="64" t="s">
        <v>334</v>
      </c>
      <c r="D18" s="195">
        <v>1</v>
      </c>
      <c r="E18" s="196"/>
      <c r="F18" s="145">
        <f t="shared" si="1"/>
        <v>0</v>
      </c>
      <c r="G18" s="232"/>
      <c r="H18" s="232"/>
    </row>
    <row r="19" spans="1:8" ht="15.75" customHeight="1" outlineLevel="1">
      <c r="A19" s="259"/>
      <c r="B19" s="146" t="s">
        <v>172</v>
      </c>
      <c r="C19" s="67"/>
      <c r="D19" s="197"/>
      <c r="E19" s="198"/>
      <c r="F19" s="101">
        <f t="shared" si="1"/>
        <v>0</v>
      </c>
      <c r="G19" s="232"/>
      <c r="H19" s="232"/>
    </row>
    <row r="20" spans="1:8">
      <c r="A20" s="259"/>
      <c r="B20" s="148" t="s">
        <v>246</v>
      </c>
      <c r="C20" s="61"/>
      <c r="D20" s="193"/>
      <c r="E20" s="194"/>
      <c r="F20" s="149">
        <f>SUM(F21:F37)</f>
        <v>0</v>
      </c>
      <c r="G20" s="232"/>
      <c r="H20" s="232"/>
    </row>
    <row r="21" spans="1:8" outlineLevel="1">
      <c r="A21" s="259"/>
      <c r="B21" s="150" t="s">
        <v>182</v>
      </c>
      <c r="C21" s="64" t="s">
        <v>15</v>
      </c>
      <c r="D21" s="214">
        <f>0.1*((1.4*1.4*12+0.35*3*3.35+0.35*2*3.69+0.35*8*2.8)+(8.4*2+13.2*2)*1+(13.6+7.7)*0.9+0.7*(3.6+3.24+1.35)+0.5*0.7*4 +1.1*0.5)</f>
        <v>10.75135</v>
      </c>
      <c r="E21" s="196"/>
      <c r="F21" s="145">
        <f>D21*E21</f>
        <v>0</v>
      </c>
      <c r="G21" s="232"/>
      <c r="H21" s="232"/>
    </row>
    <row r="22" spans="1:8" outlineLevel="1">
      <c r="A22" s="259"/>
      <c r="B22" s="150" t="s">
        <v>159</v>
      </c>
      <c r="C22" s="64" t="s">
        <v>15</v>
      </c>
      <c r="D22" s="214">
        <f>1.2*1.2*12*0.5</f>
        <v>8.64</v>
      </c>
      <c r="E22" s="196"/>
      <c r="F22" s="145">
        <f t="shared" ref="F22:F37" si="2">D22*E22</f>
        <v>0</v>
      </c>
      <c r="G22" s="233"/>
      <c r="H22" s="232"/>
    </row>
    <row r="23" spans="1:8" outlineLevel="1">
      <c r="A23" s="259"/>
      <c r="B23" s="150" t="s">
        <v>160</v>
      </c>
      <c r="C23" s="64" t="s">
        <v>15</v>
      </c>
      <c r="D23" s="214">
        <f>(8.4*2+13.2*2)*0.4*0.8+(13.6+7.7)*0.4*0.7+0.5*0.4*(3.6+3.24+1.35)+0.3*0.6*4*0.4 +0.4*0.9*0.3</f>
        <v>21.822000000000003</v>
      </c>
      <c r="E23" s="196"/>
      <c r="F23" s="145">
        <f t="shared" si="2"/>
        <v>0</v>
      </c>
      <c r="G23" s="233"/>
      <c r="H23" s="232"/>
    </row>
    <row r="24" spans="1:8" outlineLevel="1">
      <c r="A24" s="259"/>
      <c r="B24" s="150" t="s">
        <v>161</v>
      </c>
      <c r="C24" s="64" t="s">
        <v>92</v>
      </c>
      <c r="D24" s="214">
        <f>1.35*(0.15*3*3.35+0.15*2*3.69+0.15*8*2.8)</f>
        <v>8.0655749999999991</v>
      </c>
      <c r="E24" s="196"/>
      <c r="F24" s="145">
        <f t="shared" si="2"/>
        <v>0</v>
      </c>
      <c r="G24" s="233"/>
      <c r="H24" s="232"/>
    </row>
    <row r="25" spans="1:8" outlineLevel="1">
      <c r="A25" s="259"/>
      <c r="B25" s="150" t="s">
        <v>164</v>
      </c>
      <c r="C25" s="64" t="s">
        <v>14</v>
      </c>
      <c r="D25" s="195">
        <f>(4.49+0.7)*1.25</f>
        <v>6.4875000000000007</v>
      </c>
      <c r="E25" s="196"/>
      <c r="F25" s="145">
        <f t="shared" si="2"/>
        <v>0</v>
      </c>
      <c r="G25" s="232"/>
      <c r="H25" s="232"/>
    </row>
    <row r="26" spans="1:8" outlineLevel="1">
      <c r="A26" s="259"/>
      <c r="B26" s="150" t="s">
        <v>165</v>
      </c>
      <c r="C26" s="64" t="s">
        <v>18</v>
      </c>
      <c r="D26" s="214">
        <f>0.926+0.21+0.609+0.492</f>
        <v>2.2370000000000001</v>
      </c>
      <c r="E26" s="196"/>
      <c r="F26" s="145">
        <f t="shared" si="2"/>
        <v>0</v>
      </c>
      <c r="G26" s="234"/>
      <c r="H26" s="232"/>
    </row>
    <row r="27" spans="1:8" ht="30.6" outlineLevel="1">
      <c r="A27" s="259"/>
      <c r="B27" s="150" t="s">
        <v>339</v>
      </c>
      <c r="C27" s="64" t="s">
        <v>14</v>
      </c>
      <c r="D27" s="228">
        <f>(43.2+7.35+6.95+2.6+3.24+1.5)*2.6-(1*2.1)*3</f>
        <v>162.28399999999999</v>
      </c>
      <c r="E27" s="196"/>
      <c r="F27" s="145">
        <f t="shared" si="2"/>
        <v>0</v>
      </c>
      <c r="G27" s="232"/>
      <c r="H27" s="232"/>
    </row>
    <row r="28" spans="1:8" outlineLevel="1">
      <c r="A28" s="259"/>
      <c r="B28" s="150" t="s">
        <v>171</v>
      </c>
      <c r="C28" s="64" t="s">
        <v>15</v>
      </c>
      <c r="D28" s="214">
        <f>0.2*14.25*7.35</f>
        <v>20.947499999999998</v>
      </c>
      <c r="E28" s="196"/>
      <c r="F28" s="145">
        <f t="shared" si="2"/>
        <v>0</v>
      </c>
    </row>
    <row r="29" spans="1:8" outlineLevel="1">
      <c r="A29" s="259"/>
      <c r="B29" s="150" t="s">
        <v>176</v>
      </c>
      <c r="C29" s="64" t="s">
        <v>18</v>
      </c>
      <c r="D29" s="214">
        <v>2.61</v>
      </c>
      <c r="E29" s="196"/>
      <c r="F29" s="145">
        <f t="shared" si="2"/>
        <v>0</v>
      </c>
    </row>
    <row r="30" spans="1:8" outlineLevel="1">
      <c r="A30" s="259"/>
      <c r="B30" s="150" t="s">
        <v>166</v>
      </c>
      <c r="C30" s="64" t="s">
        <v>14</v>
      </c>
      <c r="D30" s="214">
        <v>270</v>
      </c>
      <c r="E30" s="196"/>
      <c r="F30" s="145">
        <f t="shared" si="2"/>
        <v>0</v>
      </c>
    </row>
    <row r="31" spans="1:8" ht="30.6" outlineLevel="1">
      <c r="A31" s="259"/>
      <c r="B31" s="151" t="s">
        <v>340</v>
      </c>
      <c r="C31" s="64" t="s">
        <v>14</v>
      </c>
      <c r="D31" s="195">
        <f>(44.2-14.55)*3.24</f>
        <v>96.066000000000017</v>
      </c>
      <c r="E31" s="196"/>
      <c r="F31" s="145">
        <f t="shared" si="2"/>
        <v>0</v>
      </c>
    </row>
    <row r="32" spans="1:8" ht="20.399999999999999" outlineLevel="1">
      <c r="A32" s="259"/>
      <c r="B32" s="150" t="s">
        <v>349</v>
      </c>
      <c r="C32" s="64" t="s">
        <v>14</v>
      </c>
      <c r="D32" s="195">
        <f>(44.2-14.55)*3.24+55.8*1</f>
        <v>151.86600000000001</v>
      </c>
      <c r="E32" s="196"/>
      <c r="F32" s="145">
        <f t="shared" si="2"/>
        <v>0</v>
      </c>
    </row>
    <row r="33" spans="1:12" outlineLevel="1">
      <c r="A33" s="259"/>
      <c r="B33" s="151" t="s">
        <v>295</v>
      </c>
      <c r="C33" s="64" t="s">
        <v>14</v>
      </c>
      <c r="D33" s="195">
        <f>(44.2-14.55)*3.24+55.8*1</f>
        <v>151.86600000000001</v>
      </c>
      <c r="E33" s="196"/>
      <c r="F33" s="145">
        <f t="shared" si="2"/>
        <v>0</v>
      </c>
    </row>
    <row r="34" spans="1:12" outlineLevel="1">
      <c r="A34" s="259"/>
      <c r="B34" s="151" t="s">
        <v>296</v>
      </c>
      <c r="C34" s="64" t="s">
        <v>14</v>
      </c>
      <c r="D34" s="214">
        <v>101</v>
      </c>
      <c r="E34" s="196"/>
      <c r="F34" s="145">
        <f t="shared" ref="F34" si="3">D34*E34</f>
        <v>0</v>
      </c>
    </row>
    <row r="35" spans="1:12" outlineLevel="1">
      <c r="A35" s="259"/>
      <c r="B35" s="151" t="s">
        <v>351</v>
      </c>
      <c r="C35" s="64" t="s">
        <v>14</v>
      </c>
      <c r="D35" s="214">
        <v>101</v>
      </c>
      <c r="E35" s="196"/>
      <c r="F35" s="145">
        <f t="shared" si="2"/>
        <v>0</v>
      </c>
    </row>
    <row r="36" spans="1:12" outlineLevel="1">
      <c r="A36" s="259"/>
      <c r="B36" s="151" t="s">
        <v>359</v>
      </c>
      <c r="C36" s="64" t="s">
        <v>334</v>
      </c>
      <c r="D36" s="214">
        <v>1</v>
      </c>
      <c r="E36" s="196"/>
      <c r="F36" s="145">
        <f t="shared" si="2"/>
        <v>0</v>
      </c>
    </row>
    <row r="37" spans="1:12" s="121" customFormat="1" outlineLevel="1">
      <c r="A37" s="259"/>
      <c r="B37" s="146" t="s">
        <v>172</v>
      </c>
      <c r="C37" s="67"/>
      <c r="D37" s="197"/>
      <c r="E37" s="198"/>
      <c r="F37" s="101">
        <f t="shared" si="2"/>
        <v>0</v>
      </c>
      <c r="G37" s="235"/>
      <c r="H37" s="235"/>
      <c r="I37" s="235"/>
      <c r="J37" s="235"/>
      <c r="K37" s="235"/>
      <c r="L37" s="212"/>
    </row>
    <row r="38" spans="1:12">
      <c r="A38" s="259"/>
      <c r="B38" s="148" t="s">
        <v>271</v>
      </c>
      <c r="C38" s="61"/>
      <c r="D38" s="193"/>
      <c r="E38" s="194"/>
      <c r="F38" s="149">
        <f>SUM(F39:F53)</f>
        <v>0</v>
      </c>
    </row>
    <row r="39" spans="1:12" ht="20.399999999999999" outlineLevel="1">
      <c r="A39" s="259"/>
      <c r="B39" s="150" t="s">
        <v>299</v>
      </c>
      <c r="C39" s="67" t="s">
        <v>14</v>
      </c>
      <c r="D39" s="197">
        <f>(43.2+8.45+4.1+4.1+3)*3-(1.24*2.4*2+1.24*3+1.1*2.1*4+1.25*2.1*2)+40.5*2</f>
        <v>245.38800000000001</v>
      </c>
      <c r="E39" s="198"/>
      <c r="F39" s="145">
        <f t="shared" ref="F39:F53" si="4">D39*E39</f>
        <v>0</v>
      </c>
    </row>
    <row r="40" spans="1:12" outlineLevel="1">
      <c r="A40" s="259"/>
      <c r="B40" s="150" t="s">
        <v>274</v>
      </c>
      <c r="C40" s="64" t="s">
        <v>15</v>
      </c>
      <c r="D40" s="214">
        <f>6.37*2*0.24*0.24</f>
        <v>0.73382399999999992</v>
      </c>
      <c r="E40" s="196"/>
      <c r="F40" s="145">
        <f t="shared" si="4"/>
        <v>0</v>
      </c>
    </row>
    <row r="41" spans="1:12" outlineLevel="1">
      <c r="A41" s="259"/>
      <c r="B41" s="150" t="s">
        <v>162</v>
      </c>
      <c r="C41" s="64" t="s">
        <v>15</v>
      </c>
      <c r="D41" s="214">
        <f>0.25*0.25*10*3+0.25*0.25*4+0.25*0.25*1.2</f>
        <v>2.2000000000000002</v>
      </c>
      <c r="E41" s="196"/>
      <c r="F41" s="145">
        <f t="shared" si="4"/>
        <v>0</v>
      </c>
    </row>
    <row r="42" spans="1:12" outlineLevel="1">
      <c r="A42" s="259"/>
      <c r="B42" s="150" t="s">
        <v>163</v>
      </c>
      <c r="C42" s="64" t="s">
        <v>15</v>
      </c>
      <c r="D42" s="195">
        <f>2.7*0.25*0.25+0.25*0.25*3.15</f>
        <v>0.36562499999999998</v>
      </c>
      <c r="E42" s="196"/>
      <c r="F42" s="145">
        <f t="shared" si="4"/>
        <v>0</v>
      </c>
    </row>
    <row r="43" spans="1:12" outlineLevel="1">
      <c r="A43" s="259"/>
      <c r="B43" s="150" t="s">
        <v>164</v>
      </c>
      <c r="C43" s="64" t="s">
        <v>14</v>
      </c>
      <c r="D43" s="195">
        <f>(4.49+0.7)*1.25</f>
        <v>6.4875000000000007</v>
      </c>
      <c r="E43" s="196"/>
      <c r="F43" s="145">
        <f t="shared" si="4"/>
        <v>0</v>
      </c>
    </row>
    <row r="44" spans="1:12" outlineLevel="1">
      <c r="A44" s="259"/>
      <c r="B44" s="150" t="s">
        <v>187</v>
      </c>
      <c r="C44" s="67" t="s">
        <v>18</v>
      </c>
      <c r="D44" s="226">
        <f>0.16618+0.206</f>
        <v>0.37217999999999996</v>
      </c>
      <c r="E44" s="198"/>
      <c r="F44" s="145">
        <f t="shared" si="4"/>
        <v>0</v>
      </c>
      <c r="G44" s="236"/>
    </row>
    <row r="45" spans="1:12" outlineLevel="1">
      <c r="A45" s="259"/>
      <c r="B45" s="150" t="s">
        <v>275</v>
      </c>
      <c r="C45" s="64" t="s">
        <v>15</v>
      </c>
      <c r="D45" s="214">
        <f>0.2*14.25*7.35</f>
        <v>20.947499999999998</v>
      </c>
      <c r="E45" s="196"/>
      <c r="F45" s="145">
        <f t="shared" si="4"/>
        <v>0</v>
      </c>
    </row>
    <row r="46" spans="1:12" outlineLevel="1">
      <c r="A46" s="259"/>
      <c r="B46" s="150" t="s">
        <v>276</v>
      </c>
      <c r="C46" s="64" t="s">
        <v>18</v>
      </c>
      <c r="D46" s="214">
        <v>2.6</v>
      </c>
      <c r="E46" s="196"/>
      <c r="F46" s="145">
        <f t="shared" si="4"/>
        <v>0</v>
      </c>
    </row>
    <row r="47" spans="1:12" outlineLevel="1">
      <c r="A47" s="259"/>
      <c r="B47" s="150" t="s">
        <v>369</v>
      </c>
      <c r="C47" s="67" t="s">
        <v>17</v>
      </c>
      <c r="D47" s="197">
        <v>1</v>
      </c>
      <c r="E47" s="199"/>
      <c r="F47" s="145">
        <f t="shared" si="4"/>
        <v>0</v>
      </c>
    </row>
    <row r="48" spans="1:12" outlineLevel="1">
      <c r="A48" s="259"/>
      <c r="B48" s="146" t="s">
        <v>277</v>
      </c>
      <c r="C48" s="67" t="s">
        <v>18</v>
      </c>
      <c r="D48" s="226">
        <v>0.56200000000000006</v>
      </c>
      <c r="E48" s="198"/>
      <c r="F48" s="145">
        <f t="shared" si="4"/>
        <v>0</v>
      </c>
    </row>
    <row r="49" spans="1:12" outlineLevel="1">
      <c r="A49" s="259"/>
      <c r="B49" s="146" t="s">
        <v>280</v>
      </c>
      <c r="C49" s="67" t="s">
        <v>15</v>
      </c>
      <c r="D49" s="197">
        <v>5.31</v>
      </c>
      <c r="E49" s="199"/>
      <c r="F49" s="145">
        <f t="shared" si="4"/>
        <v>0</v>
      </c>
    </row>
    <row r="50" spans="1:12" ht="27" customHeight="1" outlineLevel="1">
      <c r="A50" s="259"/>
      <c r="B50" s="146" t="s">
        <v>270</v>
      </c>
      <c r="C50" s="67" t="s">
        <v>14</v>
      </c>
      <c r="D50" s="197">
        <f>(9.04*2*8.18)</f>
        <v>147.89439999999999</v>
      </c>
      <c r="E50" s="199"/>
      <c r="F50" s="145">
        <f t="shared" si="4"/>
        <v>0</v>
      </c>
    </row>
    <row r="51" spans="1:12" ht="16.5" customHeight="1" outlineLevel="1">
      <c r="A51" s="259"/>
      <c r="B51" s="146" t="s">
        <v>309</v>
      </c>
      <c r="C51" s="67" t="s">
        <v>16</v>
      </c>
      <c r="D51" s="197">
        <f>8.18*2</f>
        <v>16.36</v>
      </c>
      <c r="E51" s="199"/>
      <c r="F51" s="145">
        <f t="shared" si="4"/>
        <v>0</v>
      </c>
    </row>
    <row r="52" spans="1:12" ht="16.5" customHeight="1" outlineLevel="1">
      <c r="A52" s="259"/>
      <c r="B52" s="146" t="s">
        <v>341</v>
      </c>
      <c r="C52" s="67" t="s">
        <v>16</v>
      </c>
      <c r="D52" s="197">
        <f>2*3.5</f>
        <v>7</v>
      </c>
      <c r="E52" s="199"/>
      <c r="F52" s="145">
        <f t="shared" si="4"/>
        <v>0</v>
      </c>
    </row>
    <row r="53" spans="1:12" s="121" customFormat="1" outlineLevel="1">
      <c r="A53" s="259"/>
      <c r="B53" s="146" t="s">
        <v>172</v>
      </c>
      <c r="C53" s="67"/>
      <c r="D53" s="197"/>
      <c r="E53" s="198"/>
      <c r="F53" s="101">
        <f t="shared" si="4"/>
        <v>0</v>
      </c>
      <c r="G53" s="235"/>
      <c r="H53" s="235"/>
      <c r="I53" s="235"/>
      <c r="J53" s="235"/>
      <c r="K53" s="235"/>
      <c r="L53" s="212"/>
    </row>
    <row r="54" spans="1:12">
      <c r="A54" s="259"/>
      <c r="B54" s="148" t="s">
        <v>193</v>
      </c>
      <c r="C54" s="61"/>
      <c r="D54" s="193"/>
      <c r="E54" s="194"/>
      <c r="F54" s="149">
        <f>SUM(F55:F57)</f>
        <v>0</v>
      </c>
    </row>
    <row r="55" spans="1:12" ht="20.399999999999999" outlineLevel="1">
      <c r="A55" s="259"/>
      <c r="B55" s="150" t="s">
        <v>294</v>
      </c>
      <c r="C55" s="64" t="s">
        <v>14</v>
      </c>
      <c r="D55" s="195">
        <v>291</v>
      </c>
      <c r="E55" s="196"/>
      <c r="F55" s="145">
        <f t="shared" ref="F55:F56" si="5">D55*E55</f>
        <v>0</v>
      </c>
    </row>
    <row r="56" spans="1:12" outlineLevel="1">
      <c r="A56" s="259"/>
      <c r="B56" s="150" t="s">
        <v>192</v>
      </c>
      <c r="C56" s="64" t="s">
        <v>14</v>
      </c>
      <c r="D56" s="195">
        <v>291</v>
      </c>
      <c r="E56" s="196"/>
      <c r="F56" s="145">
        <f t="shared" si="5"/>
        <v>0</v>
      </c>
    </row>
    <row r="57" spans="1:12" s="121" customFormat="1">
      <c r="A57" s="259"/>
      <c r="B57" s="146" t="s">
        <v>172</v>
      </c>
      <c r="C57" s="67"/>
      <c r="D57" s="197"/>
      <c r="E57" s="198"/>
      <c r="F57" s="101"/>
      <c r="G57" s="235"/>
      <c r="H57" s="235"/>
      <c r="I57" s="235"/>
      <c r="J57" s="235"/>
      <c r="K57" s="235"/>
      <c r="L57" s="212"/>
    </row>
    <row r="58" spans="1:12">
      <c r="A58" s="259"/>
      <c r="B58" s="148" t="s">
        <v>365</v>
      </c>
      <c r="C58" s="61"/>
      <c r="D58" s="193"/>
      <c r="E58" s="194"/>
      <c r="F58" s="149">
        <f>SUM(F59:F63)</f>
        <v>0</v>
      </c>
    </row>
    <row r="59" spans="1:12" outlineLevel="1">
      <c r="A59" s="259"/>
      <c r="B59" s="150" t="s">
        <v>302</v>
      </c>
      <c r="C59" s="64" t="s">
        <v>13</v>
      </c>
      <c r="D59" s="195">
        <v>1</v>
      </c>
      <c r="E59" s="227"/>
      <c r="F59" s="145">
        <f t="shared" ref="F59:F62" si="6">D59*E59</f>
        <v>0</v>
      </c>
    </row>
    <row r="60" spans="1:12" outlineLevel="1">
      <c r="A60" s="259"/>
      <c r="B60" s="150" t="s">
        <v>301</v>
      </c>
      <c r="C60" s="64" t="s">
        <v>13</v>
      </c>
      <c r="D60" s="195">
        <v>1</v>
      </c>
      <c r="E60" s="227"/>
      <c r="F60" s="145">
        <f t="shared" si="6"/>
        <v>0</v>
      </c>
    </row>
    <row r="61" spans="1:12" outlineLevel="1">
      <c r="A61" s="259"/>
      <c r="B61" s="150" t="s">
        <v>300</v>
      </c>
      <c r="C61" s="64" t="s">
        <v>13</v>
      </c>
      <c r="D61" s="195">
        <v>1</v>
      </c>
      <c r="E61" s="227"/>
      <c r="F61" s="145">
        <f t="shared" si="6"/>
        <v>0</v>
      </c>
    </row>
    <row r="62" spans="1:12" outlineLevel="1">
      <c r="A62" s="259"/>
      <c r="B62" s="150" t="s">
        <v>343</v>
      </c>
      <c r="C62" s="64" t="s">
        <v>281</v>
      </c>
      <c r="D62" s="195">
        <v>1</v>
      </c>
      <c r="E62" s="227"/>
      <c r="F62" s="145">
        <f t="shared" si="6"/>
        <v>0</v>
      </c>
    </row>
    <row r="63" spans="1:12" outlineLevel="1">
      <c r="A63" s="259"/>
      <c r="B63" s="146" t="s">
        <v>172</v>
      </c>
      <c r="C63" s="64"/>
      <c r="D63" s="195"/>
      <c r="E63" s="196"/>
      <c r="F63" s="145"/>
    </row>
    <row r="64" spans="1:12">
      <c r="A64" s="259"/>
      <c r="B64" s="148" t="s">
        <v>366</v>
      </c>
      <c r="C64" s="61"/>
      <c r="D64" s="193"/>
      <c r="E64" s="194"/>
      <c r="F64" s="149">
        <f>SUM(F65:F71)</f>
        <v>0</v>
      </c>
      <c r="H64"/>
      <c r="I64"/>
      <c r="J64"/>
      <c r="K64"/>
      <c r="L64"/>
    </row>
    <row r="65" spans="1:12" outlineLevel="1">
      <c r="A65" s="259"/>
      <c r="B65" s="150" t="s">
        <v>145</v>
      </c>
      <c r="C65" s="64"/>
      <c r="D65" s="195"/>
      <c r="E65" s="196"/>
      <c r="F65" s="145">
        <f>D65*E65</f>
        <v>0</v>
      </c>
      <c r="G65" s="232"/>
      <c r="H65" s="240"/>
      <c r="I65"/>
      <c r="J65"/>
      <c r="K65"/>
      <c r="L65"/>
    </row>
    <row r="66" spans="1:12" ht="20.399999999999999" outlineLevel="1">
      <c r="A66" s="259"/>
      <c r="B66" s="150" t="s">
        <v>310</v>
      </c>
      <c r="C66" s="64" t="s">
        <v>13</v>
      </c>
      <c r="D66" s="195">
        <v>1</v>
      </c>
      <c r="E66" s="227"/>
      <c r="F66" s="145">
        <f t="shared" ref="F66:F71" si="7">D66*E66</f>
        <v>0</v>
      </c>
      <c r="G66" s="241"/>
      <c r="H66" s="240"/>
      <c r="I66"/>
      <c r="J66"/>
      <c r="K66"/>
      <c r="L66"/>
    </row>
    <row r="67" spans="1:12" ht="20.399999999999999" outlineLevel="1">
      <c r="A67" s="259"/>
      <c r="B67" s="150" t="s">
        <v>311</v>
      </c>
      <c r="C67" s="64" t="s">
        <v>13</v>
      </c>
      <c r="D67" s="195">
        <v>2</v>
      </c>
      <c r="E67" s="227"/>
      <c r="F67" s="145">
        <f t="shared" si="7"/>
        <v>0</v>
      </c>
      <c r="G67" s="241"/>
      <c r="H67" s="240"/>
      <c r="I67"/>
      <c r="J67"/>
      <c r="K67"/>
      <c r="L67"/>
    </row>
    <row r="68" spans="1:12" ht="20.399999999999999" outlineLevel="1">
      <c r="A68" s="259"/>
      <c r="B68" s="150" t="s">
        <v>312</v>
      </c>
      <c r="C68" s="64" t="s">
        <v>13</v>
      </c>
      <c r="D68" s="195">
        <v>2</v>
      </c>
      <c r="E68" s="227"/>
      <c r="F68" s="145">
        <f t="shared" si="7"/>
        <v>0</v>
      </c>
      <c r="G68" s="241"/>
      <c r="H68" s="240"/>
      <c r="I68"/>
      <c r="J68"/>
      <c r="K68"/>
      <c r="L68"/>
    </row>
    <row r="69" spans="1:12" outlineLevel="1">
      <c r="A69" s="259"/>
      <c r="B69" s="150" t="s">
        <v>344</v>
      </c>
      <c r="C69" s="64" t="s">
        <v>13</v>
      </c>
      <c r="D69" s="195">
        <v>2</v>
      </c>
      <c r="E69" s="227"/>
      <c r="F69" s="145">
        <f t="shared" si="7"/>
        <v>0</v>
      </c>
      <c r="G69" s="241"/>
      <c r="H69" s="240"/>
      <c r="I69"/>
      <c r="J69"/>
      <c r="K69"/>
      <c r="L69"/>
    </row>
    <row r="70" spans="1:12" outlineLevel="1">
      <c r="A70" s="259"/>
      <c r="B70" s="150" t="s">
        <v>316</v>
      </c>
      <c r="C70" s="64" t="s">
        <v>13</v>
      </c>
      <c r="D70" s="195">
        <v>2</v>
      </c>
      <c r="E70" s="227"/>
      <c r="F70" s="145">
        <f t="shared" si="7"/>
        <v>0</v>
      </c>
      <c r="G70" s="241"/>
      <c r="H70" s="240"/>
      <c r="I70"/>
      <c r="J70"/>
      <c r="K70"/>
      <c r="L70"/>
    </row>
    <row r="71" spans="1:12" outlineLevel="1">
      <c r="A71" s="259"/>
      <c r="B71" s="146" t="s">
        <v>172</v>
      </c>
      <c r="C71" s="100"/>
      <c r="D71" s="200"/>
      <c r="E71" s="201"/>
      <c r="F71" s="145">
        <f t="shared" si="7"/>
        <v>0</v>
      </c>
      <c r="G71" s="232"/>
      <c r="H71" s="240"/>
      <c r="I71"/>
      <c r="J71"/>
      <c r="K71"/>
      <c r="L71"/>
    </row>
    <row r="72" spans="1:12">
      <c r="A72" s="259"/>
      <c r="B72" s="142" t="s">
        <v>258</v>
      </c>
      <c r="C72" s="142"/>
      <c r="D72" s="142"/>
      <c r="E72" s="142"/>
      <c r="F72" s="143">
        <f>SUM(F73:F74)</f>
        <v>0</v>
      </c>
      <c r="H72"/>
      <c r="I72"/>
      <c r="J72"/>
      <c r="K72"/>
      <c r="L72"/>
    </row>
    <row r="73" spans="1:12" ht="20.399999999999999" outlineLevel="1">
      <c r="A73" s="259"/>
      <c r="B73" s="229" t="s">
        <v>345</v>
      </c>
      <c r="C73" s="220" t="s">
        <v>14</v>
      </c>
      <c r="D73" s="220">
        <f>83.7+26.5*2</f>
        <v>136.69999999999999</v>
      </c>
      <c r="E73" s="220"/>
      <c r="F73" s="145">
        <f t="shared" ref="F73:F77" si="8">D73*E73</f>
        <v>0</v>
      </c>
      <c r="H73"/>
      <c r="I73"/>
      <c r="J73"/>
      <c r="K73"/>
      <c r="L73"/>
    </row>
    <row r="74" spans="1:12" ht="30.6" outlineLevel="1">
      <c r="A74" s="259"/>
      <c r="B74" s="144" t="s">
        <v>346</v>
      </c>
      <c r="C74" s="220" t="s">
        <v>14</v>
      </c>
      <c r="D74" s="220">
        <f>86.5*0.3</f>
        <v>25.95</v>
      </c>
      <c r="E74" s="220"/>
      <c r="F74" s="145">
        <f t="shared" si="8"/>
        <v>0</v>
      </c>
      <c r="H74"/>
      <c r="I74"/>
      <c r="J74"/>
      <c r="K74"/>
      <c r="L74"/>
    </row>
    <row r="75" spans="1:12">
      <c r="A75" s="259"/>
      <c r="B75" s="142" t="s">
        <v>259</v>
      </c>
      <c r="C75" s="142"/>
      <c r="D75" s="142"/>
      <c r="E75" s="142"/>
      <c r="F75" s="143">
        <f>SUM(F76:F78)</f>
        <v>0</v>
      </c>
      <c r="H75"/>
      <c r="I75"/>
      <c r="J75"/>
      <c r="K75"/>
      <c r="L75"/>
    </row>
    <row r="76" spans="1:12" outlineLevel="1">
      <c r="A76" s="259"/>
      <c r="B76" s="229" t="s">
        <v>304</v>
      </c>
      <c r="C76" s="220" t="s">
        <v>14</v>
      </c>
      <c r="D76" s="220">
        <f>9*2*0.2+8.42*2*0.5</f>
        <v>12.02</v>
      </c>
      <c r="E76" s="220"/>
      <c r="F76" s="145">
        <f t="shared" si="8"/>
        <v>0</v>
      </c>
      <c r="H76"/>
      <c r="I76"/>
      <c r="J76"/>
      <c r="K76"/>
      <c r="L76"/>
    </row>
    <row r="77" spans="1:12" outlineLevel="1">
      <c r="A77" s="259"/>
      <c r="B77" s="144" t="s">
        <v>240</v>
      </c>
      <c r="C77" s="220" t="s">
        <v>14</v>
      </c>
      <c r="D77" s="220">
        <f>(86.5-29.2)*0.3</f>
        <v>17.189999999999998</v>
      </c>
      <c r="E77" s="220"/>
      <c r="F77" s="145">
        <f t="shared" si="8"/>
        <v>0</v>
      </c>
      <c r="H77"/>
      <c r="I77"/>
      <c r="J77"/>
      <c r="K77"/>
      <c r="L77"/>
    </row>
    <row r="78" spans="1:12" outlineLevel="1">
      <c r="A78" s="259"/>
      <c r="B78" s="146" t="s">
        <v>172</v>
      </c>
      <c r="C78" s="220"/>
      <c r="D78" s="220"/>
      <c r="E78" s="220"/>
      <c r="F78" s="145"/>
      <c r="H78"/>
      <c r="I78"/>
      <c r="J78"/>
      <c r="K78"/>
      <c r="L78"/>
    </row>
    <row r="79" spans="1:12">
      <c r="A79" s="259"/>
      <c r="B79" s="148" t="s">
        <v>222</v>
      </c>
      <c r="C79" s="61"/>
      <c r="D79" s="193"/>
      <c r="E79" s="194"/>
      <c r="F79" s="149">
        <f>SUM(F80:F82)</f>
        <v>0</v>
      </c>
      <c r="H79"/>
      <c r="I79"/>
      <c r="J79"/>
      <c r="K79"/>
      <c r="L79"/>
    </row>
    <row r="80" spans="1:12" outlineLevel="1">
      <c r="A80" s="259"/>
      <c r="B80" s="150" t="s">
        <v>320</v>
      </c>
      <c r="C80" s="64" t="s">
        <v>13</v>
      </c>
      <c r="D80" s="195">
        <v>3</v>
      </c>
      <c r="E80" s="196"/>
      <c r="F80" s="145">
        <f t="shared" ref="F80:F82" si="9">D80*E80</f>
        <v>0</v>
      </c>
      <c r="H80"/>
      <c r="I80"/>
      <c r="J80"/>
      <c r="K80"/>
      <c r="L80"/>
    </row>
    <row r="81" spans="1:12" outlineLevel="1">
      <c r="A81" s="259"/>
      <c r="B81" s="150" t="s">
        <v>321</v>
      </c>
      <c r="C81" s="64" t="s">
        <v>13</v>
      </c>
      <c r="D81" s="195">
        <v>2</v>
      </c>
      <c r="E81" s="196"/>
      <c r="F81" s="145">
        <f t="shared" si="9"/>
        <v>0</v>
      </c>
      <c r="H81"/>
      <c r="I81"/>
      <c r="J81"/>
      <c r="K81"/>
      <c r="L81"/>
    </row>
    <row r="82" spans="1:12" ht="20.399999999999999" outlineLevel="1">
      <c r="A82" s="259"/>
      <c r="B82" s="150" t="s">
        <v>322</v>
      </c>
      <c r="C82" s="64" t="s">
        <v>13</v>
      </c>
      <c r="D82" s="195">
        <v>5</v>
      </c>
      <c r="E82" s="196"/>
      <c r="F82" s="145">
        <f t="shared" si="9"/>
        <v>0</v>
      </c>
      <c r="H82"/>
      <c r="I82"/>
      <c r="J82"/>
      <c r="K82"/>
      <c r="L82"/>
    </row>
    <row r="83" spans="1:12">
      <c r="A83" s="259"/>
      <c r="B83" s="148" t="s">
        <v>22</v>
      </c>
      <c r="C83" s="61"/>
      <c r="D83" s="193"/>
      <c r="E83" s="194"/>
      <c r="F83" s="149">
        <f>SUM(F84:F86)</f>
        <v>0</v>
      </c>
      <c r="H83"/>
      <c r="I83"/>
      <c r="J83"/>
      <c r="K83"/>
      <c r="L83"/>
    </row>
    <row r="84" spans="1:12" outlineLevel="1">
      <c r="A84" s="259"/>
      <c r="B84" s="150" t="s">
        <v>48</v>
      </c>
      <c r="C84" s="64" t="s">
        <v>14</v>
      </c>
      <c r="D84" s="195">
        <v>1</v>
      </c>
      <c r="E84" s="196"/>
      <c r="F84" s="145">
        <f>D84*E84</f>
        <v>0</v>
      </c>
      <c r="H84"/>
      <c r="I84"/>
      <c r="J84"/>
      <c r="K84"/>
      <c r="L84"/>
    </row>
    <row r="85" spans="1:12" outlineLevel="1">
      <c r="A85" s="259"/>
      <c r="B85" s="150" t="s">
        <v>323</v>
      </c>
      <c r="C85" s="64" t="s">
        <v>13</v>
      </c>
      <c r="D85" s="195">
        <v>1</v>
      </c>
      <c r="E85" s="196"/>
      <c r="F85" s="145">
        <f t="shared" ref="F85:F86" si="10">D85*E85</f>
        <v>0</v>
      </c>
      <c r="H85"/>
      <c r="I85"/>
      <c r="J85"/>
      <c r="K85"/>
      <c r="L85"/>
    </row>
    <row r="86" spans="1:12" outlineLevel="1">
      <c r="A86" s="259"/>
      <c r="B86" s="150" t="s">
        <v>221</v>
      </c>
      <c r="C86" s="64" t="s">
        <v>16</v>
      </c>
      <c r="D86" s="195">
        <v>4.5</v>
      </c>
      <c r="E86" s="196"/>
      <c r="F86" s="145">
        <f t="shared" si="10"/>
        <v>0</v>
      </c>
      <c r="H86"/>
      <c r="I86"/>
      <c r="J86"/>
      <c r="K86"/>
      <c r="L86"/>
    </row>
    <row r="87" spans="1:12">
      <c r="A87" s="259"/>
      <c r="B87" s="148" t="s">
        <v>23</v>
      </c>
      <c r="C87" s="61"/>
      <c r="D87" s="193"/>
      <c r="E87" s="194"/>
      <c r="F87" s="155">
        <f>SUM(F88:F89)</f>
        <v>0</v>
      </c>
      <c r="H87"/>
      <c r="I87"/>
      <c r="J87"/>
      <c r="K87"/>
      <c r="L87"/>
    </row>
    <row r="88" spans="1:12" ht="20.399999999999999" outlineLevel="1">
      <c r="A88" s="259"/>
      <c r="B88" s="150" t="s">
        <v>325</v>
      </c>
      <c r="C88" s="64" t="s">
        <v>14</v>
      </c>
      <c r="D88" s="195">
        <f>5.58*7.35</f>
        <v>41.012999999999998</v>
      </c>
      <c r="E88" s="196"/>
      <c r="F88" s="156">
        <f t="shared" ref="F88:F89" si="11">D88*E88</f>
        <v>0</v>
      </c>
      <c r="H88"/>
      <c r="I88"/>
      <c r="J88"/>
      <c r="K88"/>
      <c r="L88"/>
    </row>
    <row r="89" spans="1:12" ht="20.399999999999999" outlineLevel="1">
      <c r="A89" s="259"/>
      <c r="B89" s="150" t="s">
        <v>326</v>
      </c>
      <c r="C89" s="64" t="s">
        <v>225</v>
      </c>
      <c r="D89" s="195">
        <f>3.38*2*7.35</f>
        <v>49.685999999999993</v>
      </c>
      <c r="E89" s="196"/>
      <c r="F89" s="156">
        <f t="shared" si="11"/>
        <v>0</v>
      </c>
      <c r="H89"/>
      <c r="I89"/>
      <c r="J89"/>
      <c r="K89"/>
      <c r="L89"/>
    </row>
    <row r="90" spans="1:12">
      <c r="A90" s="259"/>
      <c r="B90" s="148" t="s">
        <v>24</v>
      </c>
      <c r="C90" s="61"/>
      <c r="D90" s="193" t="s">
        <v>272</v>
      </c>
      <c r="E90" s="194"/>
      <c r="F90" s="155">
        <f>SUM(F91:F91)</f>
        <v>0</v>
      </c>
      <c r="H90"/>
      <c r="I90"/>
      <c r="J90"/>
      <c r="K90"/>
      <c r="L90"/>
    </row>
    <row r="91" spans="1:12" outlineLevel="1">
      <c r="A91" s="259"/>
      <c r="B91" s="150" t="s">
        <v>347</v>
      </c>
      <c r="C91" s="64" t="s">
        <v>14</v>
      </c>
      <c r="D91" s="214">
        <f>1.53*7.35*2+3*(7+3.7+10.67+4.94*2)-2*5</f>
        <v>106.241</v>
      </c>
      <c r="E91" s="196"/>
      <c r="F91" s="156">
        <f t="shared" ref="F91" si="12">D91*E91</f>
        <v>0</v>
      </c>
      <c r="H91"/>
      <c r="I91"/>
      <c r="J91"/>
      <c r="K91"/>
      <c r="L91"/>
    </row>
    <row r="92" spans="1:12">
      <c r="A92" s="259"/>
      <c r="B92" s="148" t="s">
        <v>50</v>
      </c>
      <c r="C92" s="61"/>
      <c r="D92" s="193"/>
      <c r="E92" s="194"/>
      <c r="F92" s="155">
        <f>SUM(F93:F95)</f>
        <v>0</v>
      </c>
      <c r="H92"/>
      <c r="I92"/>
      <c r="J92"/>
      <c r="K92"/>
      <c r="L92"/>
    </row>
    <row r="93" spans="1:12" outlineLevel="1">
      <c r="A93" s="259"/>
      <c r="B93" s="150" t="s">
        <v>317</v>
      </c>
      <c r="C93" s="64" t="s">
        <v>14</v>
      </c>
      <c r="D93" s="195">
        <f>245+2.9*(8.45+4.35+4.35+3)+75</f>
        <v>378.435</v>
      </c>
      <c r="E93" s="196"/>
      <c r="F93" s="156">
        <f>D93*E93</f>
        <v>0</v>
      </c>
      <c r="G93" s="236"/>
      <c r="H93"/>
      <c r="I93"/>
      <c r="J93"/>
      <c r="K93"/>
      <c r="L93"/>
    </row>
    <row r="94" spans="1:12" outlineLevel="1">
      <c r="A94" s="259"/>
      <c r="B94" s="150" t="s">
        <v>318</v>
      </c>
      <c r="C94" s="64" t="s">
        <v>14</v>
      </c>
      <c r="D94" s="195">
        <v>101</v>
      </c>
      <c r="E94" s="196"/>
      <c r="F94" s="156">
        <f>D94*E94</f>
        <v>0</v>
      </c>
      <c r="G94" s="236"/>
      <c r="H94"/>
      <c r="I94"/>
      <c r="J94"/>
      <c r="K94"/>
      <c r="L94"/>
    </row>
    <row r="95" spans="1:12" outlineLevel="1">
      <c r="A95" s="259"/>
      <c r="B95" s="150" t="s">
        <v>5</v>
      </c>
      <c r="C95" s="64"/>
      <c r="D95" s="195"/>
      <c r="E95" s="196"/>
      <c r="F95" s="156">
        <f t="shared" ref="F95" si="13">D95*E95</f>
        <v>0</v>
      </c>
      <c r="G95"/>
      <c r="H95"/>
      <c r="I95"/>
      <c r="J95"/>
      <c r="K95"/>
      <c r="L95"/>
    </row>
    <row r="96" spans="1:12">
      <c r="A96" s="259"/>
      <c r="B96" s="148" t="s">
        <v>228</v>
      </c>
      <c r="C96" s="61"/>
      <c r="D96" s="193"/>
      <c r="E96" s="194"/>
      <c r="F96" s="155">
        <f>SUM(F97:F101)</f>
        <v>0</v>
      </c>
      <c r="G96"/>
      <c r="H96"/>
      <c r="I96"/>
      <c r="J96"/>
      <c r="K96"/>
      <c r="L96"/>
    </row>
    <row r="97" spans="1:12" ht="20.399999999999999" outlineLevel="1">
      <c r="A97" s="259"/>
      <c r="B97" s="150" t="s">
        <v>348</v>
      </c>
      <c r="C97" s="64" t="s">
        <v>14</v>
      </c>
      <c r="D97" s="195">
        <f>24.5+10.24</f>
        <v>34.74</v>
      </c>
      <c r="E97" s="196"/>
      <c r="F97" s="156">
        <f>D97*E97</f>
        <v>0</v>
      </c>
      <c r="G97"/>
      <c r="H97"/>
      <c r="I97"/>
      <c r="J97"/>
      <c r="K97"/>
      <c r="L97"/>
    </row>
    <row r="98" spans="1:12" outlineLevel="1">
      <c r="A98" s="259"/>
      <c r="B98" s="150" t="s">
        <v>230</v>
      </c>
      <c r="C98" s="64" t="s">
        <v>14</v>
      </c>
      <c r="D98" s="195">
        <f>6.2*2</f>
        <v>12.4</v>
      </c>
      <c r="E98" s="196"/>
      <c r="F98" s="156">
        <f t="shared" ref="F98:F101" si="14">D98*E98</f>
        <v>0</v>
      </c>
      <c r="G98"/>
      <c r="H98"/>
      <c r="I98"/>
      <c r="J98"/>
      <c r="K98"/>
      <c r="L98"/>
    </row>
    <row r="99" spans="1:12" outlineLevel="1">
      <c r="A99" s="259"/>
      <c r="B99" s="150" t="s">
        <v>200</v>
      </c>
      <c r="C99" s="64" t="s">
        <v>14</v>
      </c>
      <c r="D99" s="195">
        <v>5</v>
      </c>
      <c r="E99" s="196"/>
      <c r="F99" s="156">
        <f t="shared" si="14"/>
        <v>0</v>
      </c>
      <c r="G99"/>
      <c r="H99"/>
      <c r="I99"/>
      <c r="J99"/>
      <c r="K99"/>
      <c r="L99"/>
    </row>
    <row r="100" spans="1:12" outlineLevel="1">
      <c r="A100" s="259"/>
      <c r="B100" s="150" t="s">
        <v>367</v>
      </c>
      <c r="C100" s="64" t="s">
        <v>16</v>
      </c>
      <c r="D100" s="195">
        <v>34</v>
      </c>
      <c r="E100" s="196"/>
      <c r="F100" s="156">
        <f t="shared" si="14"/>
        <v>0</v>
      </c>
      <c r="G100"/>
      <c r="H100"/>
      <c r="I100"/>
      <c r="J100"/>
      <c r="K100"/>
      <c r="L100"/>
    </row>
    <row r="101" spans="1:12" outlineLevel="1">
      <c r="A101" s="259"/>
      <c r="B101" s="150" t="s">
        <v>5</v>
      </c>
      <c r="C101" s="64"/>
      <c r="D101" s="195"/>
      <c r="E101" s="196"/>
      <c r="F101" s="156">
        <f t="shared" si="14"/>
        <v>0</v>
      </c>
      <c r="G101"/>
      <c r="H101"/>
      <c r="I101"/>
      <c r="J101"/>
      <c r="K101"/>
      <c r="L101"/>
    </row>
    <row r="102" spans="1:12">
      <c r="A102" s="259"/>
      <c r="B102" s="148" t="s">
        <v>51</v>
      </c>
      <c r="C102" s="61"/>
      <c r="D102" s="193"/>
      <c r="E102" s="194"/>
      <c r="F102" s="155">
        <f>SUM(F103:F105)</f>
        <v>0</v>
      </c>
      <c r="G102"/>
      <c r="H102"/>
      <c r="I102"/>
      <c r="J102"/>
      <c r="K102"/>
      <c r="L102"/>
    </row>
    <row r="103" spans="1:12" outlineLevel="1">
      <c r="A103" s="259"/>
      <c r="B103" s="150" t="s">
        <v>231</v>
      </c>
      <c r="C103" s="64" t="s">
        <v>14</v>
      </c>
      <c r="D103" s="195">
        <f>101+91</f>
        <v>192</v>
      </c>
      <c r="E103" s="196"/>
      <c r="F103" s="156">
        <f>D103*E103</f>
        <v>0</v>
      </c>
      <c r="G103"/>
      <c r="H103"/>
      <c r="I103"/>
      <c r="J103"/>
      <c r="K103"/>
      <c r="L103"/>
    </row>
    <row r="104" spans="1:12" outlineLevel="1">
      <c r="A104" s="259"/>
      <c r="B104" s="150" t="s">
        <v>232</v>
      </c>
      <c r="C104" s="64" t="s">
        <v>14</v>
      </c>
      <c r="D104" s="195">
        <v>378</v>
      </c>
      <c r="E104" s="196"/>
      <c r="F104" s="156">
        <f t="shared" ref="F104:F105" si="15">D104*E104</f>
        <v>0</v>
      </c>
      <c r="G104"/>
      <c r="H104"/>
      <c r="I104"/>
      <c r="J104"/>
      <c r="K104"/>
      <c r="L104"/>
    </row>
    <row r="105" spans="1:12" outlineLevel="1">
      <c r="A105" s="259"/>
      <c r="B105" s="150" t="s">
        <v>5</v>
      </c>
      <c r="C105" s="64"/>
      <c r="D105" s="195"/>
      <c r="E105" s="196"/>
      <c r="F105" s="156">
        <f t="shared" si="15"/>
        <v>0</v>
      </c>
      <c r="G105"/>
      <c r="H105"/>
      <c r="I105"/>
      <c r="J105"/>
      <c r="K105"/>
      <c r="L105"/>
    </row>
    <row r="106" spans="1:12">
      <c r="A106" s="259"/>
      <c r="B106" s="148" t="s">
        <v>52</v>
      </c>
      <c r="C106" s="61"/>
      <c r="D106" s="193"/>
      <c r="E106" s="194"/>
      <c r="F106" s="155">
        <f>SUM(F107:F110)</f>
        <v>0</v>
      </c>
      <c r="G106"/>
      <c r="H106"/>
      <c r="I106"/>
      <c r="J106"/>
      <c r="K106"/>
      <c r="L106"/>
    </row>
    <row r="107" spans="1:12" outlineLevel="1">
      <c r="A107" s="259"/>
      <c r="B107" s="150" t="s">
        <v>319</v>
      </c>
      <c r="C107" s="64" t="s">
        <v>14</v>
      </c>
      <c r="D107" s="195">
        <f>101*2</f>
        <v>202</v>
      </c>
      <c r="E107" s="196"/>
      <c r="F107" s="156">
        <f>D107*E107</f>
        <v>0</v>
      </c>
      <c r="G107"/>
      <c r="H107"/>
      <c r="I107"/>
      <c r="J107"/>
      <c r="K107"/>
      <c r="L107"/>
    </row>
    <row r="108" spans="1:12" outlineLevel="1">
      <c r="A108" s="259"/>
      <c r="B108" s="150" t="s">
        <v>234</v>
      </c>
      <c r="C108" s="64" t="s">
        <v>14</v>
      </c>
      <c r="D108" s="195">
        <f t="shared" ref="D108" si="16">101*2</f>
        <v>202</v>
      </c>
      <c r="E108" s="196"/>
      <c r="F108" s="156">
        <f t="shared" ref="F108:F110" si="17">D108*E108</f>
        <v>0</v>
      </c>
      <c r="G108"/>
      <c r="H108"/>
      <c r="I108"/>
      <c r="J108"/>
      <c r="K108"/>
      <c r="L108"/>
    </row>
    <row r="109" spans="1:12" ht="20.399999999999999" outlineLevel="1">
      <c r="A109" s="259"/>
      <c r="B109" s="150" t="s">
        <v>273</v>
      </c>
      <c r="C109" s="64" t="s">
        <v>14</v>
      </c>
      <c r="D109" s="195">
        <f>101*3</f>
        <v>303</v>
      </c>
      <c r="E109" s="196"/>
      <c r="F109" s="156">
        <f t="shared" si="17"/>
        <v>0</v>
      </c>
      <c r="G109"/>
      <c r="H109"/>
      <c r="I109"/>
      <c r="J109"/>
      <c r="K109"/>
      <c r="L109"/>
    </row>
    <row r="110" spans="1:12" outlineLevel="1">
      <c r="A110" s="259"/>
      <c r="B110" s="150" t="s">
        <v>5</v>
      </c>
      <c r="C110" s="64"/>
      <c r="D110" s="195"/>
      <c r="E110" s="196"/>
      <c r="F110" s="156">
        <f t="shared" si="17"/>
        <v>0</v>
      </c>
      <c r="G110"/>
      <c r="H110"/>
      <c r="I110"/>
      <c r="J110"/>
      <c r="K110"/>
      <c r="L110"/>
    </row>
    <row r="111" spans="1:12">
      <c r="A111" s="259"/>
      <c r="B111" s="157" t="s">
        <v>5</v>
      </c>
      <c r="C111" s="70"/>
      <c r="D111" s="202"/>
      <c r="E111" s="203"/>
      <c r="F111" s="155"/>
      <c r="G111"/>
      <c r="H111"/>
      <c r="I111"/>
      <c r="J111"/>
      <c r="K111"/>
      <c r="L111"/>
    </row>
    <row r="112" spans="1:12" ht="16.5" customHeight="1">
      <c r="A112" s="259"/>
      <c r="B112" s="255" t="s">
        <v>371</v>
      </c>
      <c r="C112" s="255"/>
      <c r="D112" s="255"/>
      <c r="E112" s="255"/>
      <c r="F112" s="141">
        <f>F113+F122+F125</f>
        <v>0</v>
      </c>
      <c r="G112"/>
      <c r="H112"/>
      <c r="I112"/>
      <c r="J112"/>
      <c r="K112"/>
      <c r="L112"/>
    </row>
    <row r="113" spans="1:12" ht="16.5" customHeight="1">
      <c r="A113" s="259"/>
      <c r="B113" s="152" t="s">
        <v>198</v>
      </c>
      <c r="C113" s="221"/>
      <c r="D113" s="221"/>
      <c r="E113" s="221"/>
      <c r="F113" s="153">
        <f>SUM(F114:F121)</f>
        <v>0</v>
      </c>
      <c r="G113"/>
      <c r="H113"/>
      <c r="I113"/>
      <c r="J113"/>
      <c r="K113"/>
      <c r="L113"/>
    </row>
    <row r="114" spans="1:12" outlineLevel="1">
      <c r="A114" s="259"/>
      <c r="B114" s="150" t="s">
        <v>279</v>
      </c>
      <c r="C114" s="64" t="s">
        <v>18</v>
      </c>
      <c r="D114" s="214">
        <v>9.2080000000000002</v>
      </c>
      <c r="E114" s="227"/>
      <c r="F114" s="145">
        <f>D114*E114</f>
        <v>0</v>
      </c>
      <c r="G114"/>
      <c r="H114"/>
      <c r="I114"/>
      <c r="J114"/>
      <c r="K114"/>
      <c r="L114"/>
    </row>
    <row r="115" spans="1:12" outlineLevel="1">
      <c r="A115" s="259"/>
      <c r="B115" s="151" t="s">
        <v>342</v>
      </c>
      <c r="C115" s="64" t="s">
        <v>14</v>
      </c>
      <c r="D115" s="195">
        <f>(3.6*2*20.7)+83.5-7*1.2*3-1.25*2.1</f>
        <v>204.71499999999997</v>
      </c>
      <c r="E115" s="196"/>
      <c r="F115" s="145">
        <f t="shared" ref="F115:F121" si="18">D115*E115</f>
        <v>0</v>
      </c>
      <c r="G115"/>
      <c r="H115"/>
      <c r="I115"/>
      <c r="J115"/>
      <c r="K115"/>
      <c r="L115"/>
    </row>
    <row r="116" spans="1:12" outlineLevel="1">
      <c r="A116" s="259"/>
      <c r="B116" s="151" t="s">
        <v>305</v>
      </c>
      <c r="C116" s="64" t="s">
        <v>14</v>
      </c>
      <c r="D116" s="195">
        <f>(9.04*2*20.72)-(1.4*2*17.75)</f>
        <v>324.91759999999994</v>
      </c>
      <c r="E116" s="196"/>
      <c r="F116" s="145">
        <f t="shared" si="18"/>
        <v>0</v>
      </c>
      <c r="G116"/>
      <c r="H116"/>
      <c r="I116"/>
      <c r="J116"/>
      <c r="K116"/>
      <c r="L116"/>
    </row>
    <row r="117" spans="1:12" ht="30.6" outlineLevel="1">
      <c r="A117" s="259"/>
      <c r="B117" s="150" t="s">
        <v>324</v>
      </c>
      <c r="C117" s="64" t="s">
        <v>17</v>
      </c>
      <c r="D117" s="195">
        <v>1</v>
      </c>
      <c r="E117" s="196"/>
      <c r="F117" s="145">
        <f t="shared" si="18"/>
        <v>0</v>
      </c>
      <c r="G117"/>
      <c r="H117"/>
      <c r="I117"/>
      <c r="J117"/>
      <c r="K117"/>
      <c r="L117"/>
    </row>
    <row r="118" spans="1:12" outlineLevel="1">
      <c r="A118" s="259"/>
      <c r="B118" s="150" t="s">
        <v>204</v>
      </c>
      <c r="C118" s="64" t="s">
        <v>14</v>
      </c>
      <c r="D118" s="195">
        <v>42.5</v>
      </c>
      <c r="E118" s="196"/>
      <c r="F118" s="145">
        <f t="shared" si="18"/>
        <v>0</v>
      </c>
      <c r="G118"/>
      <c r="H118"/>
      <c r="I118"/>
      <c r="J118"/>
      <c r="K118"/>
      <c r="L118"/>
    </row>
    <row r="119" spans="1:12" outlineLevel="1">
      <c r="A119" s="259"/>
      <c r="B119" s="150" t="s">
        <v>307</v>
      </c>
      <c r="C119" s="64" t="s">
        <v>17</v>
      </c>
      <c r="D119" s="195">
        <f>20.72*2</f>
        <v>41.44</v>
      </c>
      <c r="E119" s="196"/>
      <c r="F119" s="145">
        <f t="shared" si="18"/>
        <v>0</v>
      </c>
      <c r="G119"/>
      <c r="H119"/>
      <c r="I119"/>
      <c r="J119"/>
      <c r="K119"/>
      <c r="L119"/>
    </row>
    <row r="120" spans="1:12" outlineLevel="1">
      <c r="A120" s="259"/>
      <c r="B120" s="150" t="s">
        <v>308</v>
      </c>
      <c r="C120" s="64" t="s">
        <v>17</v>
      </c>
      <c r="D120" s="195">
        <f>4*3.5</f>
        <v>14</v>
      </c>
      <c r="E120" s="196"/>
      <c r="F120" s="145">
        <f t="shared" si="18"/>
        <v>0</v>
      </c>
      <c r="G120"/>
      <c r="H120"/>
      <c r="I120"/>
      <c r="J120"/>
      <c r="K120"/>
      <c r="L120"/>
    </row>
    <row r="121" spans="1:12" outlineLevel="1">
      <c r="A121" s="259"/>
      <c r="B121" s="146" t="s">
        <v>172</v>
      </c>
      <c r="C121" s="64" t="s">
        <v>17</v>
      </c>
      <c r="D121" s="195"/>
      <c r="E121" s="196"/>
      <c r="F121" s="145">
        <f t="shared" si="18"/>
        <v>0</v>
      </c>
      <c r="G121"/>
      <c r="H121"/>
      <c r="I121"/>
      <c r="J121"/>
      <c r="K121"/>
      <c r="L121"/>
    </row>
    <row r="122" spans="1:12">
      <c r="A122" s="259"/>
      <c r="B122" s="148" t="s">
        <v>368</v>
      </c>
      <c r="C122" s="61"/>
      <c r="D122" s="193"/>
      <c r="E122" s="194"/>
      <c r="F122" s="149">
        <f>SUM(F123:F124)</f>
        <v>0</v>
      </c>
      <c r="G122"/>
      <c r="H122"/>
      <c r="I122"/>
      <c r="J122"/>
      <c r="K122"/>
      <c r="L122"/>
    </row>
    <row r="123" spans="1:12" outlineLevel="1">
      <c r="A123" s="259"/>
      <c r="B123" s="151" t="s">
        <v>315</v>
      </c>
      <c r="C123" s="64" t="s">
        <v>13</v>
      </c>
      <c r="D123" s="195">
        <v>1</v>
      </c>
      <c r="E123" s="227"/>
      <c r="F123" s="145">
        <f t="shared" ref="F123" si="19">D123*E123</f>
        <v>0</v>
      </c>
      <c r="H123"/>
      <c r="I123"/>
      <c r="J123"/>
      <c r="K123"/>
      <c r="L123"/>
    </row>
    <row r="124" spans="1:12" outlineLevel="1">
      <c r="A124" s="259"/>
      <c r="B124" s="146" t="s">
        <v>172</v>
      </c>
      <c r="C124" s="64"/>
      <c r="D124" s="195"/>
      <c r="E124" s="196"/>
      <c r="F124" s="145"/>
      <c r="H124"/>
      <c r="I124"/>
      <c r="J124"/>
      <c r="K124"/>
      <c r="L124"/>
    </row>
    <row r="125" spans="1:12">
      <c r="A125" s="259"/>
      <c r="B125" s="148" t="s">
        <v>370</v>
      </c>
      <c r="C125" s="61"/>
      <c r="D125" s="193"/>
      <c r="E125" s="194"/>
      <c r="F125" s="149">
        <f>SUM(F126:F128)</f>
        <v>0</v>
      </c>
      <c r="H125"/>
      <c r="I125"/>
      <c r="J125"/>
      <c r="K125"/>
      <c r="L125"/>
    </row>
    <row r="126" spans="1:12" outlineLevel="1">
      <c r="A126" s="259"/>
      <c r="B126" s="150" t="s">
        <v>145</v>
      </c>
      <c r="C126" s="64"/>
      <c r="D126" s="195"/>
      <c r="E126" s="196"/>
      <c r="F126" s="145">
        <f>D126*E126</f>
        <v>0</v>
      </c>
      <c r="H126"/>
      <c r="I126"/>
      <c r="J126"/>
      <c r="K126"/>
      <c r="L126"/>
    </row>
    <row r="127" spans="1:12" ht="20.399999999999999" outlineLevel="1">
      <c r="A127" s="259"/>
      <c r="B127" s="150" t="s">
        <v>310</v>
      </c>
      <c r="C127" s="64" t="s">
        <v>13</v>
      </c>
      <c r="D127" s="195">
        <v>7</v>
      </c>
      <c r="E127" s="227"/>
      <c r="F127" s="145">
        <f t="shared" ref="F127:F128" si="20">D127*E127</f>
        <v>0</v>
      </c>
      <c r="H127"/>
      <c r="I127"/>
      <c r="J127"/>
      <c r="K127"/>
      <c r="L127"/>
    </row>
    <row r="128" spans="1:12" outlineLevel="1">
      <c r="A128" s="259"/>
      <c r="B128" s="146" t="s">
        <v>172</v>
      </c>
      <c r="C128" s="100"/>
      <c r="D128" s="200"/>
      <c r="E128" s="201"/>
      <c r="F128" s="145">
        <f t="shared" si="20"/>
        <v>0</v>
      </c>
      <c r="H128"/>
      <c r="I128"/>
      <c r="J128"/>
      <c r="K128"/>
      <c r="L128"/>
    </row>
    <row r="129" spans="1:12">
      <c r="A129" s="259"/>
      <c r="B129" s="154"/>
      <c r="C129" s="100"/>
      <c r="D129" s="200"/>
      <c r="E129" s="201"/>
      <c r="F129" s="239"/>
      <c r="H129"/>
      <c r="I129"/>
      <c r="J129"/>
      <c r="K129"/>
      <c r="L129"/>
    </row>
    <row r="130" spans="1:12">
      <c r="A130" s="259"/>
      <c r="B130" s="154"/>
      <c r="C130" s="100"/>
      <c r="D130" s="200"/>
      <c r="E130" s="201"/>
      <c r="F130" s="239"/>
      <c r="H130"/>
      <c r="I130"/>
      <c r="J130"/>
      <c r="K130"/>
      <c r="L130"/>
    </row>
    <row r="131" spans="1:12" ht="15.6">
      <c r="A131" s="259"/>
      <c r="B131" s="255" t="s">
        <v>401</v>
      </c>
      <c r="C131" s="255"/>
      <c r="D131" s="255"/>
      <c r="E131" s="255"/>
      <c r="F131" s="141">
        <f>F132+F137</f>
        <v>0</v>
      </c>
      <c r="H131"/>
      <c r="I131"/>
      <c r="J131"/>
      <c r="K131"/>
      <c r="L131"/>
    </row>
    <row r="132" spans="1:12">
      <c r="A132" s="259"/>
      <c r="B132" s="158" t="s">
        <v>374</v>
      </c>
      <c r="C132" s="115" t="s">
        <v>17</v>
      </c>
      <c r="D132" s="115"/>
      <c r="E132" s="115"/>
      <c r="F132" s="216">
        <f>SUM(F133:F136)</f>
        <v>0</v>
      </c>
      <c r="G132"/>
      <c r="H132"/>
      <c r="I132"/>
      <c r="J132"/>
      <c r="K132"/>
      <c r="L132"/>
    </row>
    <row r="133" spans="1:12" outlineLevel="1">
      <c r="A133" s="259"/>
      <c r="B133" s="159" t="s">
        <v>375</v>
      </c>
      <c r="C133" s="117" t="s">
        <v>334</v>
      </c>
      <c r="D133" s="117"/>
      <c r="E133" s="117"/>
      <c r="F133" s="156">
        <f t="shared" ref="F133:F148" si="21">D133*E133</f>
        <v>0</v>
      </c>
      <c r="G133"/>
      <c r="H133"/>
      <c r="I133"/>
      <c r="J133"/>
      <c r="K133"/>
      <c r="L133"/>
    </row>
    <row r="134" spans="1:12" outlineLevel="1">
      <c r="A134" s="259"/>
      <c r="B134" s="159" t="s">
        <v>376</v>
      </c>
      <c r="C134" s="117" t="s">
        <v>334</v>
      </c>
      <c r="D134" s="117"/>
      <c r="E134" s="117"/>
      <c r="F134" s="156">
        <f t="shared" si="21"/>
        <v>0</v>
      </c>
      <c r="G134"/>
      <c r="H134"/>
      <c r="I134"/>
      <c r="J134"/>
      <c r="K134"/>
      <c r="L134"/>
    </row>
    <row r="135" spans="1:12" outlineLevel="1">
      <c r="A135" s="259"/>
      <c r="B135" s="159" t="s">
        <v>373</v>
      </c>
      <c r="C135" s="117" t="s">
        <v>334</v>
      </c>
      <c r="D135" s="117"/>
      <c r="E135" s="117"/>
      <c r="F135" s="156">
        <f t="shared" si="21"/>
        <v>0</v>
      </c>
      <c r="G135"/>
      <c r="H135"/>
      <c r="I135"/>
      <c r="J135"/>
      <c r="K135"/>
      <c r="L135"/>
    </row>
    <row r="136" spans="1:12" outlineLevel="1">
      <c r="A136" s="259"/>
      <c r="B136" s="159" t="s">
        <v>243</v>
      </c>
      <c r="C136" s="117"/>
      <c r="D136" s="117"/>
      <c r="E136" s="117"/>
      <c r="F136" s="156">
        <f t="shared" si="21"/>
        <v>0</v>
      </c>
      <c r="G136"/>
      <c r="H136"/>
      <c r="I136"/>
      <c r="J136"/>
      <c r="K136"/>
      <c r="L136"/>
    </row>
    <row r="137" spans="1:12">
      <c r="A137" s="259"/>
      <c r="B137" s="148" t="s">
        <v>26</v>
      </c>
      <c r="C137" s="112" t="s">
        <v>17</v>
      </c>
      <c r="D137" s="204"/>
      <c r="E137" s="205"/>
      <c r="F137" s="160">
        <f>SUM(F138:F148)</f>
        <v>0</v>
      </c>
      <c r="G137"/>
      <c r="H137"/>
      <c r="I137"/>
      <c r="J137"/>
      <c r="K137"/>
      <c r="L137"/>
    </row>
    <row r="138" spans="1:12" outlineLevel="1">
      <c r="A138" s="259"/>
      <c r="B138" s="150" t="s">
        <v>377</v>
      </c>
      <c r="C138" s="64" t="s">
        <v>17</v>
      </c>
      <c r="D138" s="195"/>
      <c r="E138" s="196"/>
      <c r="F138" s="156">
        <f t="shared" si="21"/>
        <v>0</v>
      </c>
      <c r="G138"/>
      <c r="H138"/>
      <c r="I138"/>
      <c r="J138"/>
      <c r="K138"/>
      <c r="L138"/>
    </row>
    <row r="139" spans="1:12" outlineLevel="1">
      <c r="A139" s="259"/>
      <c r="B139" s="150" t="s">
        <v>378</v>
      </c>
      <c r="C139" s="64" t="s">
        <v>17</v>
      </c>
      <c r="D139" s="195"/>
      <c r="E139" s="196"/>
      <c r="F139" s="156">
        <f t="shared" si="21"/>
        <v>0</v>
      </c>
      <c r="G139"/>
      <c r="H139"/>
      <c r="I139"/>
      <c r="J139"/>
      <c r="K139"/>
      <c r="L139"/>
    </row>
    <row r="140" spans="1:12" outlineLevel="1">
      <c r="A140" s="259"/>
      <c r="B140" s="151" t="s">
        <v>31</v>
      </c>
      <c r="C140" s="64" t="s">
        <v>17</v>
      </c>
      <c r="D140" s="195"/>
      <c r="E140" s="196"/>
      <c r="F140" s="156">
        <f t="shared" si="21"/>
        <v>0</v>
      </c>
      <c r="G140"/>
      <c r="H140"/>
      <c r="I140"/>
      <c r="J140"/>
      <c r="K140"/>
      <c r="L140"/>
    </row>
    <row r="141" spans="1:12" ht="20.399999999999999" outlineLevel="1">
      <c r="A141" s="259"/>
      <c r="B141" s="151" t="s">
        <v>395</v>
      </c>
      <c r="C141" s="64" t="s">
        <v>334</v>
      </c>
      <c r="D141" s="195"/>
      <c r="E141" s="196"/>
      <c r="F141" s="156">
        <f t="shared" si="21"/>
        <v>0</v>
      </c>
      <c r="G141"/>
      <c r="H141"/>
      <c r="I141"/>
      <c r="J141"/>
      <c r="K141"/>
      <c r="L141"/>
    </row>
    <row r="142" spans="1:12" outlineLevel="1">
      <c r="A142" s="259"/>
      <c r="B142" s="150" t="s">
        <v>379</v>
      </c>
      <c r="C142" s="64" t="s">
        <v>17</v>
      </c>
      <c r="D142" s="195"/>
      <c r="E142" s="196"/>
      <c r="F142" s="156">
        <f t="shared" si="21"/>
        <v>0</v>
      </c>
      <c r="G142"/>
      <c r="H142"/>
      <c r="I142"/>
      <c r="J142"/>
      <c r="K142"/>
      <c r="L142"/>
    </row>
    <row r="143" spans="1:12" outlineLevel="1">
      <c r="A143" s="259"/>
      <c r="B143" s="150" t="s">
        <v>380</v>
      </c>
      <c r="C143" s="64" t="s">
        <v>17</v>
      </c>
      <c r="D143" s="195"/>
      <c r="E143" s="196"/>
      <c r="F143" s="156">
        <f t="shared" si="21"/>
        <v>0</v>
      </c>
      <c r="G143"/>
      <c r="H143"/>
      <c r="I143"/>
      <c r="J143"/>
      <c r="K143"/>
      <c r="L143"/>
    </row>
    <row r="144" spans="1:12" outlineLevel="1">
      <c r="A144" s="259"/>
      <c r="B144" s="150" t="s">
        <v>381</v>
      </c>
      <c r="C144" s="64" t="s">
        <v>17</v>
      </c>
      <c r="D144" s="195"/>
      <c r="E144" s="196"/>
      <c r="F144" s="156">
        <f t="shared" si="21"/>
        <v>0</v>
      </c>
      <c r="G144"/>
      <c r="H144"/>
      <c r="I144"/>
      <c r="J144"/>
      <c r="K144"/>
      <c r="L144"/>
    </row>
    <row r="145" spans="1:12" outlineLevel="1">
      <c r="A145" s="259"/>
      <c r="B145" s="150" t="s">
        <v>382</v>
      </c>
      <c r="C145" s="64" t="s">
        <v>17</v>
      </c>
      <c r="D145" s="195"/>
      <c r="E145" s="196"/>
      <c r="F145" s="156">
        <f t="shared" si="21"/>
        <v>0</v>
      </c>
      <c r="G145"/>
      <c r="H145"/>
      <c r="I145"/>
      <c r="J145"/>
      <c r="K145"/>
      <c r="L145"/>
    </row>
    <row r="146" spans="1:12" outlineLevel="1">
      <c r="A146" s="259"/>
      <c r="B146" s="150" t="s">
        <v>33</v>
      </c>
      <c r="C146" s="64" t="s">
        <v>17</v>
      </c>
      <c r="D146" s="195"/>
      <c r="E146" s="196"/>
      <c r="F146" s="156">
        <f t="shared" si="21"/>
        <v>0</v>
      </c>
      <c r="G146"/>
      <c r="H146"/>
      <c r="I146"/>
      <c r="J146"/>
      <c r="K146"/>
      <c r="L146"/>
    </row>
    <row r="147" spans="1:12" outlineLevel="1">
      <c r="A147" s="259"/>
      <c r="B147" s="150" t="s">
        <v>383</v>
      </c>
      <c r="C147" s="64" t="s">
        <v>17</v>
      </c>
      <c r="D147" s="195"/>
      <c r="E147" s="196"/>
      <c r="F147" s="156">
        <f t="shared" si="21"/>
        <v>0</v>
      </c>
      <c r="G147"/>
      <c r="H147"/>
      <c r="I147"/>
      <c r="J147"/>
      <c r="K147"/>
      <c r="L147"/>
    </row>
    <row r="148" spans="1:12" outlineLevel="1">
      <c r="A148" s="259"/>
      <c r="B148" s="150" t="s">
        <v>97</v>
      </c>
      <c r="C148" s="64" t="s">
        <v>17</v>
      </c>
      <c r="D148" s="195"/>
      <c r="E148" s="196"/>
      <c r="F148" s="156">
        <f t="shared" si="21"/>
        <v>0</v>
      </c>
      <c r="G148"/>
      <c r="H148"/>
      <c r="I148"/>
      <c r="J148"/>
      <c r="K148"/>
      <c r="L148"/>
    </row>
    <row r="149" spans="1:12" ht="15.6">
      <c r="A149" s="259"/>
      <c r="B149" s="255" t="s">
        <v>399</v>
      </c>
      <c r="C149" s="255"/>
      <c r="D149" s="255"/>
      <c r="E149" s="255"/>
      <c r="F149" s="141">
        <f>F150+F155+F159+F165+F177+F188</f>
        <v>0</v>
      </c>
      <c r="G149"/>
      <c r="H149"/>
      <c r="I149"/>
      <c r="J149"/>
      <c r="K149"/>
      <c r="L149"/>
    </row>
    <row r="150" spans="1:12">
      <c r="A150" s="259"/>
      <c r="B150" s="148" t="s">
        <v>403</v>
      </c>
      <c r="C150" s="61" t="s">
        <v>17</v>
      </c>
      <c r="D150" s="193"/>
      <c r="E150" s="194"/>
      <c r="F150" s="155">
        <f>SUM(F151:F154)</f>
        <v>0</v>
      </c>
      <c r="G150"/>
      <c r="H150"/>
      <c r="I150"/>
      <c r="J150"/>
      <c r="K150"/>
      <c r="L150"/>
    </row>
    <row r="151" spans="1:12" outlineLevel="1">
      <c r="A151" s="259"/>
      <c r="B151" s="146" t="s">
        <v>249</v>
      </c>
      <c r="C151" s="67" t="s">
        <v>15</v>
      </c>
      <c r="D151" s="197"/>
      <c r="E151" s="198"/>
      <c r="F151" s="156">
        <f t="shared" ref="F151:F154" si="22">D151*E151</f>
        <v>0</v>
      </c>
      <c r="G151"/>
      <c r="H151"/>
      <c r="I151"/>
      <c r="J151"/>
      <c r="K151"/>
      <c r="L151"/>
    </row>
    <row r="152" spans="1:12" outlineLevel="1">
      <c r="A152" s="259"/>
      <c r="B152" s="146" t="s">
        <v>250</v>
      </c>
      <c r="C152" s="67" t="s">
        <v>16</v>
      </c>
      <c r="D152" s="197"/>
      <c r="E152" s="198"/>
      <c r="F152" s="156">
        <f t="shared" si="22"/>
        <v>0</v>
      </c>
      <c r="G152"/>
      <c r="H152"/>
      <c r="I152"/>
      <c r="J152"/>
      <c r="K152"/>
      <c r="L152"/>
    </row>
    <row r="153" spans="1:12" outlineLevel="1">
      <c r="A153" s="259"/>
      <c r="B153" s="146" t="s">
        <v>372</v>
      </c>
      <c r="C153" s="67" t="s">
        <v>334</v>
      </c>
      <c r="D153" s="197"/>
      <c r="E153" s="198"/>
      <c r="F153" s="156"/>
      <c r="G153"/>
      <c r="H153"/>
      <c r="I153"/>
      <c r="J153"/>
      <c r="K153"/>
      <c r="L153"/>
    </row>
    <row r="154" spans="1:12" outlineLevel="1">
      <c r="A154" s="259"/>
      <c r="B154" s="146" t="s">
        <v>243</v>
      </c>
      <c r="C154" s="67"/>
      <c r="D154" s="197"/>
      <c r="E154" s="198"/>
      <c r="F154" s="156">
        <f t="shared" si="22"/>
        <v>0</v>
      </c>
      <c r="G154"/>
      <c r="H154"/>
      <c r="I154"/>
      <c r="J154"/>
      <c r="K154"/>
      <c r="L154"/>
    </row>
    <row r="155" spans="1:12">
      <c r="A155" s="259"/>
      <c r="B155" s="148" t="s">
        <v>2</v>
      </c>
      <c r="C155" s="61"/>
      <c r="D155" s="193"/>
      <c r="E155" s="194"/>
      <c r="F155" s="155">
        <f>SUM(F156:F158)</f>
        <v>0</v>
      </c>
      <c r="G155"/>
      <c r="H155"/>
      <c r="I155"/>
      <c r="J155"/>
      <c r="K155"/>
      <c r="L155"/>
    </row>
    <row r="156" spans="1:12" outlineLevel="1">
      <c r="A156" s="259"/>
      <c r="B156" s="150" t="s">
        <v>385</v>
      </c>
      <c r="C156" s="64" t="s">
        <v>16</v>
      </c>
      <c r="D156" s="195"/>
      <c r="E156" s="196"/>
      <c r="F156" s="156">
        <f>D156*E156</f>
        <v>0</v>
      </c>
      <c r="G156"/>
      <c r="H156"/>
      <c r="I156"/>
      <c r="J156"/>
      <c r="K156"/>
      <c r="L156"/>
    </row>
    <row r="157" spans="1:12" outlineLevel="1">
      <c r="A157" s="259"/>
      <c r="B157" s="150" t="s">
        <v>384</v>
      </c>
      <c r="C157" s="64" t="s">
        <v>13</v>
      </c>
      <c r="D157" s="195"/>
      <c r="E157" s="196"/>
      <c r="F157" s="156">
        <f t="shared" ref="F157:F158" si="23">D157*E157</f>
        <v>0</v>
      </c>
      <c r="G157"/>
      <c r="H157"/>
      <c r="I157"/>
      <c r="J157"/>
      <c r="K157"/>
      <c r="L157"/>
    </row>
    <row r="158" spans="1:12" outlineLevel="1">
      <c r="A158" s="259"/>
      <c r="B158" s="150" t="s">
        <v>94</v>
      </c>
      <c r="C158" s="64" t="s">
        <v>17</v>
      </c>
      <c r="D158" s="195"/>
      <c r="E158" s="196"/>
      <c r="F158" s="156">
        <f t="shared" si="23"/>
        <v>0</v>
      </c>
      <c r="G158"/>
      <c r="H158"/>
      <c r="I158"/>
      <c r="J158"/>
      <c r="K158"/>
      <c r="L158"/>
    </row>
    <row r="159" spans="1:12">
      <c r="A159" s="259"/>
      <c r="B159" s="148" t="s">
        <v>402</v>
      </c>
      <c r="C159" s="61"/>
      <c r="D159" s="193"/>
      <c r="E159" s="194"/>
      <c r="F159" s="155">
        <f>SUM(F160:F164)</f>
        <v>0</v>
      </c>
      <c r="G159"/>
      <c r="H159"/>
      <c r="I159"/>
      <c r="J159"/>
      <c r="K159"/>
      <c r="L159"/>
    </row>
    <row r="160" spans="1:12" outlineLevel="1">
      <c r="A160" s="259"/>
      <c r="B160" s="146" t="s">
        <v>251</v>
      </c>
      <c r="C160" s="67" t="s">
        <v>15</v>
      </c>
      <c r="D160" s="197"/>
      <c r="E160" s="198"/>
      <c r="F160" s="156">
        <f t="shared" ref="F160:F164" si="24">D160*E160</f>
        <v>0</v>
      </c>
      <c r="G160"/>
      <c r="H160"/>
      <c r="I160"/>
      <c r="J160"/>
      <c r="K160"/>
      <c r="L160"/>
    </row>
    <row r="161" spans="1:12" outlineLevel="1">
      <c r="A161" s="259"/>
      <c r="B161" s="146" t="s">
        <v>386</v>
      </c>
      <c r="C161" s="67" t="s">
        <v>13</v>
      </c>
      <c r="D161" s="197"/>
      <c r="E161" s="198"/>
      <c r="F161" s="156">
        <f t="shared" si="24"/>
        <v>0</v>
      </c>
      <c r="G161"/>
      <c r="H161"/>
      <c r="I161"/>
      <c r="J161"/>
      <c r="K161"/>
      <c r="L161"/>
    </row>
    <row r="162" spans="1:12" outlineLevel="1">
      <c r="A162" s="259"/>
      <c r="B162" s="146" t="s">
        <v>250</v>
      </c>
      <c r="C162" s="67" t="s">
        <v>16</v>
      </c>
      <c r="D162" s="197"/>
      <c r="E162" s="198"/>
      <c r="F162" s="156">
        <f t="shared" si="24"/>
        <v>0</v>
      </c>
      <c r="G162"/>
      <c r="H162"/>
      <c r="I162"/>
      <c r="J162"/>
      <c r="K162"/>
      <c r="L162"/>
    </row>
    <row r="163" spans="1:12" outlineLevel="1">
      <c r="A163" s="259"/>
      <c r="B163" s="146" t="s">
        <v>372</v>
      </c>
      <c r="C163" s="67" t="s">
        <v>334</v>
      </c>
      <c r="D163" s="197"/>
      <c r="E163" s="198"/>
      <c r="F163" s="156"/>
      <c r="G163"/>
      <c r="H163"/>
      <c r="I163"/>
      <c r="J163"/>
      <c r="K163"/>
      <c r="L163"/>
    </row>
    <row r="164" spans="1:12" outlineLevel="1">
      <c r="A164" s="259"/>
      <c r="B164" s="146" t="s">
        <v>243</v>
      </c>
      <c r="C164" s="67"/>
      <c r="D164" s="197"/>
      <c r="E164" s="198"/>
      <c r="F164" s="156">
        <f t="shared" si="24"/>
        <v>0</v>
      </c>
      <c r="G164"/>
      <c r="H164"/>
      <c r="I164"/>
      <c r="J164"/>
      <c r="K164"/>
      <c r="L164"/>
    </row>
    <row r="165" spans="1:12">
      <c r="A165" s="259"/>
      <c r="B165" s="148" t="s">
        <v>3</v>
      </c>
      <c r="C165" s="61"/>
      <c r="D165" s="193"/>
      <c r="E165" s="194"/>
      <c r="F165" s="155">
        <f>SUM(F166:F176)</f>
        <v>0</v>
      </c>
      <c r="G165"/>
      <c r="H165"/>
      <c r="I165"/>
      <c r="J165"/>
      <c r="K165"/>
      <c r="L165"/>
    </row>
    <row r="166" spans="1:12" s="121" customFormat="1">
      <c r="A166" s="259"/>
      <c r="B166" s="146" t="s">
        <v>390</v>
      </c>
      <c r="C166" s="67" t="s">
        <v>334</v>
      </c>
      <c r="D166" s="195"/>
      <c r="E166" s="196"/>
      <c r="F166" s="156">
        <f>D166*E166</f>
        <v>0</v>
      </c>
    </row>
    <row r="167" spans="1:12" outlineLevel="1">
      <c r="A167" s="259"/>
      <c r="B167" s="150" t="s">
        <v>39</v>
      </c>
      <c r="C167" s="64" t="s">
        <v>13</v>
      </c>
      <c r="D167" s="195"/>
      <c r="E167" s="196"/>
      <c r="F167" s="156">
        <f>D167*E167</f>
        <v>0</v>
      </c>
      <c r="G167"/>
      <c r="H167"/>
      <c r="I167"/>
      <c r="J167"/>
      <c r="K167"/>
      <c r="L167"/>
    </row>
    <row r="168" spans="1:12" outlineLevel="1">
      <c r="A168" s="259"/>
      <c r="B168" s="150" t="s">
        <v>41</v>
      </c>
      <c r="C168" s="64" t="s">
        <v>16</v>
      </c>
      <c r="D168" s="195"/>
      <c r="E168" s="196"/>
      <c r="F168" s="156">
        <f t="shared" ref="F168:F176" si="25">D168*E168</f>
        <v>0</v>
      </c>
      <c r="G168"/>
      <c r="H168"/>
      <c r="I168"/>
      <c r="J168"/>
      <c r="K168"/>
      <c r="L168"/>
    </row>
    <row r="169" spans="1:12" outlineLevel="1">
      <c r="A169" s="259"/>
      <c r="B169" s="150" t="s">
        <v>40</v>
      </c>
      <c r="C169" s="64" t="s">
        <v>16</v>
      </c>
      <c r="D169" s="195"/>
      <c r="E169" s="196"/>
      <c r="F169" s="156">
        <f t="shared" si="25"/>
        <v>0</v>
      </c>
      <c r="G169"/>
      <c r="H169"/>
      <c r="I169"/>
      <c r="J169"/>
      <c r="K169"/>
      <c r="L169"/>
    </row>
    <row r="170" spans="1:12" outlineLevel="1">
      <c r="A170" s="259"/>
      <c r="B170" s="150" t="s">
        <v>95</v>
      </c>
      <c r="C170" s="64" t="s">
        <v>17</v>
      </c>
      <c r="D170" s="195"/>
      <c r="E170" s="196"/>
      <c r="F170" s="156">
        <f t="shared" si="25"/>
        <v>0</v>
      </c>
      <c r="G170"/>
      <c r="H170"/>
      <c r="I170"/>
      <c r="J170"/>
      <c r="K170"/>
      <c r="L170"/>
    </row>
    <row r="171" spans="1:12" outlineLevel="1">
      <c r="A171" s="259"/>
      <c r="B171" s="150" t="s">
        <v>68</v>
      </c>
      <c r="C171" s="64" t="s">
        <v>13</v>
      </c>
      <c r="D171" s="195"/>
      <c r="E171" s="196"/>
      <c r="F171" s="156">
        <f t="shared" si="25"/>
        <v>0</v>
      </c>
      <c r="G171"/>
      <c r="H171"/>
      <c r="I171"/>
      <c r="J171"/>
      <c r="K171"/>
      <c r="L171"/>
    </row>
    <row r="172" spans="1:12" outlineLevel="1">
      <c r="A172" s="259"/>
      <c r="B172" s="150" t="s">
        <v>69</v>
      </c>
      <c r="C172" s="64" t="s">
        <v>13</v>
      </c>
      <c r="D172" s="195"/>
      <c r="E172" s="196"/>
      <c r="F172" s="156">
        <f t="shared" si="25"/>
        <v>0</v>
      </c>
      <c r="G172"/>
      <c r="H172"/>
      <c r="I172"/>
      <c r="J172"/>
      <c r="K172"/>
      <c r="L172"/>
    </row>
    <row r="173" spans="1:12" outlineLevel="1">
      <c r="A173" s="259"/>
      <c r="B173" s="150" t="s">
        <v>70</v>
      </c>
      <c r="C173" s="64" t="s">
        <v>13</v>
      </c>
      <c r="D173" s="195"/>
      <c r="E173" s="196"/>
      <c r="F173" s="156">
        <f t="shared" si="25"/>
        <v>0</v>
      </c>
      <c r="G173"/>
      <c r="H173"/>
      <c r="I173"/>
      <c r="J173"/>
      <c r="K173"/>
      <c r="L173"/>
    </row>
    <row r="174" spans="1:12" outlineLevel="1">
      <c r="A174" s="259"/>
      <c r="B174" s="150" t="s">
        <v>71</v>
      </c>
      <c r="C174" s="64" t="s">
        <v>13</v>
      </c>
      <c r="D174" s="195"/>
      <c r="E174" s="196"/>
      <c r="F174" s="156">
        <f t="shared" si="25"/>
        <v>0</v>
      </c>
      <c r="G174"/>
      <c r="H174"/>
      <c r="I174"/>
      <c r="J174"/>
      <c r="K174"/>
      <c r="L174"/>
    </row>
    <row r="175" spans="1:12" outlineLevel="1">
      <c r="A175" s="259"/>
      <c r="B175" s="150" t="s">
        <v>72</v>
      </c>
      <c r="C175" s="64" t="s">
        <v>13</v>
      </c>
      <c r="D175" s="195"/>
      <c r="E175" s="196"/>
      <c r="F175" s="156">
        <f t="shared" si="25"/>
        <v>0</v>
      </c>
      <c r="G175"/>
      <c r="H175"/>
      <c r="I175"/>
      <c r="J175"/>
      <c r="K175"/>
      <c r="L175"/>
    </row>
    <row r="176" spans="1:12" outlineLevel="1">
      <c r="A176" s="259"/>
      <c r="B176" s="150" t="s">
        <v>73</v>
      </c>
      <c r="C176" s="64" t="s">
        <v>13</v>
      </c>
      <c r="D176" s="195"/>
      <c r="E176" s="196"/>
      <c r="F176" s="156">
        <f t="shared" si="25"/>
        <v>0</v>
      </c>
      <c r="G176"/>
      <c r="H176"/>
      <c r="I176"/>
      <c r="J176"/>
      <c r="K176"/>
      <c r="L176"/>
    </row>
    <row r="177" spans="1:12">
      <c r="A177" s="259"/>
      <c r="B177" s="148" t="s">
        <v>4</v>
      </c>
      <c r="C177" s="61"/>
      <c r="D177" s="193"/>
      <c r="E177" s="194"/>
      <c r="F177" s="155">
        <f>SUM(F178:F187)</f>
        <v>0</v>
      </c>
      <c r="G177"/>
      <c r="H177"/>
      <c r="I177"/>
      <c r="J177"/>
      <c r="K177"/>
      <c r="L177"/>
    </row>
    <row r="178" spans="1:12" s="121" customFormat="1">
      <c r="A178" s="259"/>
      <c r="B178" s="146" t="s">
        <v>393</v>
      </c>
      <c r="C178" s="67" t="s">
        <v>334</v>
      </c>
      <c r="D178" s="195"/>
      <c r="E178" s="196"/>
      <c r="F178" s="156">
        <f t="shared" ref="F178:F182" si="26">D178*E178</f>
        <v>0</v>
      </c>
    </row>
    <row r="179" spans="1:12" s="121" customFormat="1">
      <c r="A179" s="259"/>
      <c r="B179" s="146" t="s">
        <v>392</v>
      </c>
      <c r="C179" s="67" t="s">
        <v>334</v>
      </c>
      <c r="D179" s="195"/>
      <c r="E179" s="196"/>
      <c r="F179" s="156">
        <f t="shared" si="26"/>
        <v>0</v>
      </c>
    </row>
    <row r="180" spans="1:12" s="121" customFormat="1">
      <c r="A180" s="259"/>
      <c r="B180" s="146" t="s">
        <v>387</v>
      </c>
      <c r="C180" s="67" t="s">
        <v>334</v>
      </c>
      <c r="D180" s="195"/>
      <c r="E180" s="196"/>
      <c r="F180" s="156">
        <f t="shared" si="26"/>
        <v>0</v>
      </c>
    </row>
    <row r="181" spans="1:12" s="121" customFormat="1">
      <c r="A181" s="259"/>
      <c r="B181" s="146" t="s">
        <v>388</v>
      </c>
      <c r="C181" s="67" t="s">
        <v>334</v>
      </c>
      <c r="D181" s="195"/>
      <c r="E181" s="196"/>
      <c r="F181" s="156">
        <f t="shared" si="26"/>
        <v>0</v>
      </c>
    </row>
    <row r="182" spans="1:12" s="121" customFormat="1">
      <c r="A182" s="259"/>
      <c r="B182" s="146" t="s">
        <v>389</v>
      </c>
      <c r="C182" s="67" t="s">
        <v>334</v>
      </c>
      <c r="D182" s="195"/>
      <c r="E182" s="196"/>
      <c r="F182" s="156">
        <f t="shared" si="26"/>
        <v>0</v>
      </c>
    </row>
    <row r="183" spans="1:12" outlineLevel="1">
      <c r="A183" s="259"/>
      <c r="B183" s="150" t="s">
        <v>391</v>
      </c>
      <c r="C183" s="64" t="s">
        <v>16</v>
      </c>
      <c r="D183" s="195"/>
      <c r="E183" s="196"/>
      <c r="F183" s="156">
        <f t="shared" ref="F183:F187" si="27">D183*E183</f>
        <v>0</v>
      </c>
      <c r="G183"/>
      <c r="H183"/>
      <c r="I183"/>
      <c r="J183"/>
      <c r="K183"/>
      <c r="L183"/>
    </row>
    <row r="184" spans="1:12" outlineLevel="1">
      <c r="A184" s="259"/>
      <c r="B184" s="150" t="s">
        <v>57</v>
      </c>
      <c r="C184" s="64" t="s">
        <v>16</v>
      </c>
      <c r="D184" s="195"/>
      <c r="E184" s="196"/>
      <c r="F184" s="156">
        <f t="shared" si="27"/>
        <v>0</v>
      </c>
      <c r="G184"/>
      <c r="H184"/>
      <c r="I184"/>
      <c r="J184"/>
      <c r="K184"/>
      <c r="L184"/>
    </row>
    <row r="185" spans="1:12" outlineLevel="1">
      <c r="A185" s="259"/>
      <c r="B185" s="150" t="s">
        <v>43</v>
      </c>
      <c r="C185" s="64" t="s">
        <v>13</v>
      </c>
      <c r="D185" s="195"/>
      <c r="E185" s="196"/>
      <c r="F185" s="156">
        <f t="shared" si="27"/>
        <v>0</v>
      </c>
      <c r="G185"/>
      <c r="H185"/>
      <c r="I185"/>
      <c r="J185"/>
      <c r="K185"/>
      <c r="L185"/>
    </row>
    <row r="186" spans="1:12" outlineLevel="1">
      <c r="A186" s="259"/>
      <c r="B186" s="150" t="s">
        <v>44</v>
      </c>
      <c r="C186" s="64" t="s">
        <v>13</v>
      </c>
      <c r="D186" s="195"/>
      <c r="E186" s="196"/>
      <c r="F186" s="156">
        <f t="shared" si="27"/>
        <v>0</v>
      </c>
      <c r="G186"/>
      <c r="H186"/>
      <c r="I186"/>
      <c r="J186"/>
      <c r="K186"/>
      <c r="L186"/>
    </row>
    <row r="187" spans="1:12" outlineLevel="1">
      <c r="A187" s="259"/>
      <c r="B187" s="150" t="s">
        <v>96</v>
      </c>
      <c r="C187" s="64" t="s">
        <v>17</v>
      </c>
      <c r="D187" s="195"/>
      <c r="E187" s="196"/>
      <c r="F187" s="156">
        <f t="shared" si="27"/>
        <v>0</v>
      </c>
    </row>
    <row r="188" spans="1:12">
      <c r="A188" s="259"/>
      <c r="B188" s="148" t="s">
        <v>45</v>
      </c>
      <c r="C188" s="61"/>
      <c r="D188" s="193"/>
      <c r="E188" s="194"/>
      <c r="F188" s="155">
        <f>SUM(F189:F193)</f>
        <v>0</v>
      </c>
    </row>
    <row r="189" spans="1:12" outlineLevel="1">
      <c r="A189" s="259"/>
      <c r="B189" s="150" t="s">
        <v>46</v>
      </c>
      <c r="C189" s="64" t="s">
        <v>16</v>
      </c>
      <c r="D189" s="195"/>
      <c r="E189" s="196"/>
      <c r="F189" s="156">
        <f t="shared" ref="F189:F193" si="28">D189*E189</f>
        <v>0</v>
      </c>
    </row>
    <row r="190" spans="1:12" outlineLevel="1">
      <c r="A190" s="259"/>
      <c r="B190" s="150" t="s">
        <v>66</v>
      </c>
      <c r="C190" s="64" t="s">
        <v>13</v>
      </c>
      <c r="D190" s="195"/>
      <c r="E190" s="196"/>
      <c r="F190" s="156">
        <f t="shared" si="28"/>
        <v>0</v>
      </c>
    </row>
    <row r="191" spans="1:12" s="106" customFormat="1" outlineLevel="1">
      <c r="A191" s="259"/>
      <c r="B191" s="150" t="s">
        <v>257</v>
      </c>
      <c r="C191" s="64" t="s">
        <v>13</v>
      </c>
      <c r="D191" s="195"/>
      <c r="E191" s="196"/>
      <c r="F191" s="156">
        <f t="shared" si="28"/>
        <v>0</v>
      </c>
      <c r="G191" s="230"/>
      <c r="H191" s="230"/>
      <c r="I191" s="230"/>
      <c r="J191" s="230"/>
      <c r="K191" s="230"/>
      <c r="L191" s="213"/>
    </row>
    <row r="192" spans="1:12" outlineLevel="1">
      <c r="A192" s="259"/>
      <c r="B192" s="150" t="s">
        <v>67</v>
      </c>
      <c r="C192" s="64" t="s">
        <v>13</v>
      </c>
      <c r="D192" s="195"/>
      <c r="E192" s="196"/>
      <c r="F192" s="156">
        <f t="shared" si="28"/>
        <v>0</v>
      </c>
    </row>
    <row r="193" spans="1:6" outlineLevel="1">
      <c r="A193" s="259"/>
      <c r="B193" s="150" t="s">
        <v>5</v>
      </c>
      <c r="C193" s="64"/>
      <c r="D193" s="195"/>
      <c r="E193" s="196"/>
      <c r="F193" s="156">
        <f t="shared" si="28"/>
        <v>0</v>
      </c>
    </row>
    <row r="194" spans="1:6">
      <c r="A194" s="124"/>
      <c r="B194" s="125"/>
      <c r="C194" s="126"/>
      <c r="D194" s="206"/>
      <c r="E194" s="207"/>
      <c r="F194" s="161"/>
    </row>
    <row r="195" spans="1:6" ht="15.6">
      <c r="B195" s="1" t="s">
        <v>1</v>
      </c>
      <c r="C195" s="217"/>
      <c r="D195" s="222"/>
      <c r="E195" s="223"/>
      <c r="F195" s="162">
        <f>F149+F131+F112+F4</f>
        <v>0</v>
      </c>
    </row>
    <row r="196" spans="1:6">
      <c r="B196" s="215"/>
    </row>
  </sheetData>
  <mergeCells count="8">
    <mergeCell ref="B131:E131"/>
    <mergeCell ref="B149:E149"/>
    <mergeCell ref="A1:F1"/>
    <mergeCell ref="A2:F2"/>
    <mergeCell ref="A3:B3"/>
    <mergeCell ref="A4:A193"/>
    <mergeCell ref="B4:E4"/>
    <mergeCell ref="B112:E11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topLeftCell="A6" workbookViewId="0">
      <selection activeCell="D19" sqref="D19"/>
    </sheetView>
  </sheetViews>
  <sheetFormatPr defaultRowHeight="13.8"/>
  <cols>
    <col min="1" max="1" width="4.19921875" customWidth="1"/>
    <col min="2" max="2" width="4.69921875" customWidth="1"/>
    <col min="3" max="3" width="75.3984375" customWidth="1"/>
  </cols>
  <sheetData>
    <row r="2" spans="2:4">
      <c r="B2" s="10"/>
      <c r="C2" s="238" t="s">
        <v>358</v>
      </c>
    </row>
    <row r="3" spans="2:4">
      <c r="B3" s="10" t="s">
        <v>282</v>
      </c>
      <c r="C3" s="10" t="s">
        <v>350</v>
      </c>
      <c r="D3" t="s">
        <v>360</v>
      </c>
    </row>
    <row r="4" spans="2:4">
      <c r="B4" s="10" t="s">
        <v>283</v>
      </c>
      <c r="C4" s="10" t="s">
        <v>293</v>
      </c>
      <c r="D4" t="s">
        <v>360</v>
      </c>
    </row>
    <row r="5" spans="2:4">
      <c r="B5" s="10" t="s">
        <v>284</v>
      </c>
      <c r="C5" s="10" t="s">
        <v>361</v>
      </c>
      <c r="D5" t="s">
        <v>360</v>
      </c>
    </row>
    <row r="6" spans="2:4" ht="27.6">
      <c r="B6" s="10" t="s">
        <v>285</v>
      </c>
      <c r="C6" s="237" t="s">
        <v>352</v>
      </c>
      <c r="D6" t="s">
        <v>360</v>
      </c>
    </row>
    <row r="7" spans="2:4">
      <c r="B7" s="10" t="s">
        <v>286</v>
      </c>
      <c r="C7" s="10" t="s">
        <v>327</v>
      </c>
      <c r="D7" t="s">
        <v>360</v>
      </c>
    </row>
    <row r="8" spans="2:4">
      <c r="B8" s="10" t="s">
        <v>287</v>
      </c>
      <c r="C8" s="10" t="s">
        <v>328</v>
      </c>
      <c r="D8" t="s">
        <v>360</v>
      </c>
    </row>
    <row r="9" spans="2:4">
      <c r="B9" s="10" t="s">
        <v>288</v>
      </c>
      <c r="C9" s="10" t="s">
        <v>303</v>
      </c>
      <c r="D9" t="s">
        <v>360</v>
      </c>
    </row>
    <row r="10" spans="2:4">
      <c r="B10" s="10" t="s">
        <v>289</v>
      </c>
      <c r="C10" s="10" t="s">
        <v>353</v>
      </c>
      <c r="D10" t="s">
        <v>360</v>
      </c>
    </row>
    <row r="11" spans="2:4">
      <c r="B11" s="10" t="s">
        <v>290</v>
      </c>
      <c r="C11" s="10" t="s">
        <v>354</v>
      </c>
      <c r="D11" t="s">
        <v>360</v>
      </c>
    </row>
    <row r="12" spans="2:4">
      <c r="B12" s="10" t="s">
        <v>291</v>
      </c>
      <c r="C12" s="10" t="s">
        <v>329</v>
      </c>
      <c r="D12" t="s">
        <v>360</v>
      </c>
    </row>
    <row r="13" spans="2:4">
      <c r="B13" s="10" t="s">
        <v>292</v>
      </c>
      <c r="C13" s="10" t="s">
        <v>330</v>
      </c>
      <c r="D13" t="s">
        <v>360</v>
      </c>
    </row>
    <row r="14" spans="2:4">
      <c r="B14" s="10" t="s">
        <v>129</v>
      </c>
      <c r="C14" s="10" t="s">
        <v>331</v>
      </c>
      <c r="D14" t="s">
        <v>360</v>
      </c>
    </row>
    <row r="15" spans="2:4">
      <c r="B15" s="10" t="s">
        <v>313</v>
      </c>
      <c r="C15" s="10" t="s">
        <v>332</v>
      </c>
      <c r="D15" t="s">
        <v>360</v>
      </c>
    </row>
    <row r="16" spans="2:4" ht="27.6">
      <c r="B16" s="10" t="s">
        <v>314</v>
      </c>
      <c r="C16" s="237" t="s">
        <v>355</v>
      </c>
      <c r="D16" t="s">
        <v>360</v>
      </c>
    </row>
    <row r="17" spans="2:4">
      <c r="B17" s="10" t="s">
        <v>356</v>
      </c>
      <c r="C17" s="10" t="s">
        <v>306</v>
      </c>
      <c r="D17" t="s">
        <v>360</v>
      </c>
    </row>
    <row r="18" spans="2:4">
      <c r="B18" s="10" t="s">
        <v>357</v>
      </c>
      <c r="C18" s="179" t="s">
        <v>362</v>
      </c>
      <c r="D18" t="s">
        <v>360</v>
      </c>
    </row>
    <row r="19" spans="2:4">
      <c r="B19" s="244">
        <v>17</v>
      </c>
      <c r="C19" s="10" t="s">
        <v>400</v>
      </c>
      <c r="D19" t="s">
        <v>360</v>
      </c>
    </row>
  </sheetData>
  <phoneticPr fontId="2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6"/>
  <sheetViews>
    <sheetView zoomScale="85" zoomScaleNormal="85" workbookViewId="0">
      <selection activeCell="AU22" sqref="AU22"/>
    </sheetView>
  </sheetViews>
  <sheetFormatPr defaultColWidth="8.59765625" defaultRowHeight="13.8" outlineLevelRow="1"/>
  <cols>
    <col min="1" max="1" width="2.3984375" customWidth="1"/>
    <col min="2" max="2" width="41.3984375" customWidth="1"/>
    <col min="3" max="3" width="5.09765625" style="74" customWidth="1"/>
    <col min="4" max="4" width="5.5" style="75" customWidth="1"/>
    <col min="5" max="5" width="5.09765625" style="76" customWidth="1"/>
    <col min="6" max="6" width="8.69921875" style="137" customWidth="1"/>
    <col min="7" max="30" width="3.59765625" customWidth="1"/>
    <col min="31" max="256" width="2.59765625" customWidth="1"/>
  </cols>
  <sheetData>
    <row r="1" spans="1:30" ht="46.5" customHeight="1">
      <c r="A1" s="269" t="s">
        <v>155</v>
      </c>
      <c r="B1" s="270"/>
      <c r="C1" s="270"/>
      <c r="D1" s="270"/>
      <c r="E1" s="270"/>
      <c r="F1" s="271"/>
      <c r="G1" s="265" t="s">
        <v>267</v>
      </c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</row>
    <row r="2" spans="1:30" ht="32.25" customHeight="1" thickBot="1">
      <c r="A2" s="272" t="s">
        <v>151</v>
      </c>
      <c r="B2" s="273"/>
      <c r="C2" s="273"/>
      <c r="D2" s="273"/>
      <c r="E2" s="273"/>
      <c r="F2" s="274"/>
      <c r="G2" s="265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</row>
    <row r="3" spans="1:30" ht="15" customHeight="1">
      <c r="A3" s="84"/>
      <c r="B3" s="275" t="s">
        <v>10</v>
      </c>
      <c r="C3" s="276"/>
      <c r="D3" s="276"/>
      <c r="E3" s="277"/>
      <c r="F3" s="85"/>
      <c r="G3" s="265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</row>
    <row r="4" spans="1:30" ht="14.25" customHeight="1">
      <c r="A4" s="86"/>
      <c r="B4" s="278" t="s">
        <v>143</v>
      </c>
      <c r="C4" s="279"/>
      <c r="D4" s="279"/>
      <c r="E4" s="280"/>
      <c r="F4" s="87"/>
      <c r="G4" s="267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</row>
    <row r="5" spans="1:30" ht="13.5" customHeight="1">
      <c r="A5" s="86"/>
      <c r="B5" s="278" t="s">
        <v>142</v>
      </c>
      <c r="C5" s="279"/>
      <c r="D5" s="279"/>
      <c r="E5" s="280"/>
      <c r="F5" s="163"/>
      <c r="G5" s="263">
        <v>2021</v>
      </c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4">
        <v>2022</v>
      </c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</row>
    <row r="6" spans="1:30" ht="21.75" customHeight="1" thickBot="1">
      <c r="A6" s="261"/>
      <c r="B6" s="262"/>
      <c r="C6" s="88" t="s">
        <v>11</v>
      </c>
      <c r="D6" s="89" t="s">
        <v>9</v>
      </c>
      <c r="E6" s="90" t="s">
        <v>8</v>
      </c>
      <c r="F6" s="164" t="s">
        <v>12</v>
      </c>
      <c r="G6" s="180">
        <v>1</v>
      </c>
      <c r="H6" s="180">
        <v>2</v>
      </c>
      <c r="I6" s="180">
        <v>3</v>
      </c>
      <c r="J6" s="180">
        <v>4</v>
      </c>
      <c r="K6" s="180">
        <v>5</v>
      </c>
      <c r="L6" s="180">
        <v>6</v>
      </c>
      <c r="M6" s="180">
        <v>7</v>
      </c>
      <c r="N6" s="180">
        <v>8</v>
      </c>
      <c r="O6" s="180">
        <v>9</v>
      </c>
      <c r="P6" s="180">
        <v>10</v>
      </c>
      <c r="Q6" s="180">
        <v>11</v>
      </c>
      <c r="R6" s="180">
        <v>12</v>
      </c>
      <c r="S6" s="181">
        <v>1</v>
      </c>
      <c r="T6" s="181">
        <v>2</v>
      </c>
      <c r="U6" s="181">
        <v>3</v>
      </c>
      <c r="V6" s="181">
        <v>4</v>
      </c>
      <c r="W6" s="181">
        <v>5</v>
      </c>
      <c r="X6" s="181">
        <v>6</v>
      </c>
      <c r="Y6" s="181">
        <v>7</v>
      </c>
      <c r="Z6" s="181">
        <v>8</v>
      </c>
      <c r="AA6" s="181">
        <v>9</v>
      </c>
      <c r="AB6" s="181">
        <v>10</v>
      </c>
      <c r="AC6" s="181">
        <v>11</v>
      </c>
      <c r="AD6" s="181">
        <v>12</v>
      </c>
    </row>
    <row r="7" spans="1:30" ht="29.25" customHeight="1">
      <c r="A7" s="281" t="s">
        <v>6</v>
      </c>
      <c r="B7" s="282" t="s">
        <v>261</v>
      </c>
      <c r="C7" s="283"/>
      <c r="D7" s="283"/>
      <c r="E7" s="284"/>
      <c r="F7" s="165">
        <f>F8+F14+F22+F41+F54</f>
        <v>0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3" t="s">
        <v>269</v>
      </c>
      <c r="T7" s="183" t="s">
        <v>269</v>
      </c>
      <c r="U7" s="182"/>
      <c r="V7" s="182"/>
      <c r="W7" s="182"/>
      <c r="X7" s="182"/>
      <c r="Y7" s="182"/>
      <c r="Z7" s="182"/>
      <c r="AA7" s="182"/>
      <c r="AB7" s="182"/>
      <c r="AC7" s="182"/>
      <c r="AD7" s="182"/>
    </row>
    <row r="8" spans="1:30" ht="16.5" customHeight="1">
      <c r="A8" s="281"/>
      <c r="B8" s="79" t="s">
        <v>150</v>
      </c>
      <c r="C8" s="77"/>
      <c r="D8" s="77"/>
      <c r="E8" s="77"/>
      <c r="F8" s="166">
        <f>SUM(F9:F13)</f>
        <v>0</v>
      </c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3"/>
      <c r="T8" s="183"/>
      <c r="U8" s="182"/>
      <c r="V8" s="182"/>
      <c r="W8" s="182"/>
      <c r="X8" s="182"/>
      <c r="Y8" s="182"/>
      <c r="Z8" s="182"/>
      <c r="AA8" s="182"/>
      <c r="AB8" s="182"/>
      <c r="AC8" s="182"/>
      <c r="AD8" s="182"/>
    </row>
    <row r="9" spans="1:30" ht="21.75" hidden="1" customHeight="1" outlineLevel="1">
      <c r="A9" s="281"/>
      <c r="B9" s="80" t="s">
        <v>153</v>
      </c>
      <c r="C9" s="78" t="s">
        <v>15</v>
      </c>
      <c r="D9" s="78"/>
      <c r="E9" s="78"/>
      <c r="F9" s="167">
        <f>D9*E9</f>
        <v>0</v>
      </c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3"/>
      <c r="T9" s="183"/>
      <c r="U9" s="182"/>
      <c r="V9" s="182"/>
      <c r="W9" s="182"/>
      <c r="X9" s="182"/>
      <c r="Y9" s="182"/>
      <c r="Z9" s="182"/>
      <c r="AA9" s="182"/>
      <c r="AB9" s="182"/>
      <c r="AC9" s="182"/>
      <c r="AD9" s="182"/>
    </row>
    <row r="10" spans="1:30" ht="24.75" hidden="1" customHeight="1" outlineLevel="1">
      <c r="A10" s="281"/>
      <c r="B10" s="80" t="s">
        <v>152</v>
      </c>
      <c r="C10" s="78" t="s">
        <v>15</v>
      </c>
      <c r="D10" s="78"/>
      <c r="E10" s="78"/>
      <c r="F10" s="167">
        <f t="shared" ref="F10:F13" si="0">D10*E10</f>
        <v>0</v>
      </c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3"/>
      <c r="T10" s="183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</row>
    <row r="11" spans="1:30" ht="31.5" hidden="1" customHeight="1" outlineLevel="1">
      <c r="A11" s="281"/>
      <c r="B11" s="80" t="s">
        <v>154</v>
      </c>
      <c r="C11" s="78" t="s">
        <v>15</v>
      </c>
      <c r="D11" s="78"/>
      <c r="E11" s="78"/>
      <c r="F11" s="167">
        <f t="shared" si="0"/>
        <v>0</v>
      </c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3"/>
      <c r="T11" s="183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</row>
    <row r="12" spans="1:30" ht="21.75" hidden="1" customHeight="1" outlineLevel="1">
      <c r="A12" s="281"/>
      <c r="B12" s="80" t="s">
        <v>201</v>
      </c>
      <c r="C12" s="78" t="s">
        <v>14</v>
      </c>
      <c r="D12" s="78"/>
      <c r="E12" s="78"/>
      <c r="F12" s="167">
        <f t="shared" si="0"/>
        <v>0</v>
      </c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3"/>
      <c r="T12" s="183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</row>
    <row r="13" spans="1:30" ht="13.5" hidden="1" customHeight="1" outlineLevel="1">
      <c r="A13" s="281"/>
      <c r="B13" s="92" t="s">
        <v>172</v>
      </c>
      <c r="C13" s="96"/>
      <c r="D13" s="96"/>
      <c r="E13" s="96"/>
      <c r="F13" s="168">
        <f t="shared" si="0"/>
        <v>0</v>
      </c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3"/>
      <c r="T13" s="183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</row>
    <row r="14" spans="1:30" ht="15.75" customHeight="1" collapsed="1">
      <c r="A14" s="281"/>
      <c r="B14" s="81" t="s">
        <v>19</v>
      </c>
      <c r="C14" s="61"/>
      <c r="D14" s="62"/>
      <c r="E14" s="63"/>
      <c r="F14" s="169">
        <f>SUM(F15:F21)</f>
        <v>0</v>
      </c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3"/>
      <c r="T14" s="183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</row>
    <row r="15" spans="1:30" s="11" customFormat="1" ht="87" hidden="1" customHeight="1" outlineLevel="1">
      <c r="A15" s="281"/>
      <c r="B15" s="82" t="s">
        <v>184</v>
      </c>
      <c r="C15" s="64" t="s">
        <v>15</v>
      </c>
      <c r="D15" s="65"/>
      <c r="E15" s="66"/>
      <c r="F15" s="167">
        <f>D15*E15</f>
        <v>0</v>
      </c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3"/>
      <c r="T15" s="183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</row>
    <row r="16" spans="1:30" s="11" customFormat="1" ht="60" hidden="1" customHeight="1" outlineLevel="1">
      <c r="A16" s="281"/>
      <c r="B16" s="82" t="s">
        <v>157</v>
      </c>
      <c r="C16" s="64" t="s">
        <v>15</v>
      </c>
      <c r="D16" s="65"/>
      <c r="E16" s="66"/>
      <c r="F16" s="167">
        <f t="shared" ref="F16:F21" si="1">D16*E16</f>
        <v>0</v>
      </c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3"/>
      <c r="T16" s="183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</row>
    <row r="17" spans="1:30" s="11" customFormat="1" ht="66" hidden="1" customHeight="1" outlineLevel="1">
      <c r="A17" s="281"/>
      <c r="B17" s="82" t="s">
        <v>183</v>
      </c>
      <c r="C17" s="64" t="s">
        <v>15</v>
      </c>
      <c r="D17" s="65"/>
      <c r="E17" s="66"/>
      <c r="F17" s="167">
        <f t="shared" si="1"/>
        <v>0</v>
      </c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3"/>
      <c r="T17" s="183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</row>
    <row r="18" spans="1:30" s="11" customFormat="1" hidden="1" outlineLevel="1">
      <c r="A18" s="281"/>
      <c r="B18" s="82" t="s">
        <v>185</v>
      </c>
      <c r="C18" s="64"/>
      <c r="D18" s="65"/>
      <c r="E18" s="66"/>
      <c r="F18" s="167">
        <f t="shared" si="1"/>
        <v>0</v>
      </c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3"/>
      <c r="T18" s="183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</row>
    <row r="19" spans="1:30" s="11" customFormat="1" ht="60" hidden="1" customHeight="1" outlineLevel="1">
      <c r="A19" s="281"/>
      <c r="B19" s="82" t="s">
        <v>156</v>
      </c>
      <c r="C19" s="64" t="s">
        <v>15</v>
      </c>
      <c r="D19" s="65"/>
      <c r="E19" s="66"/>
      <c r="F19" s="167">
        <f t="shared" si="1"/>
        <v>0</v>
      </c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3"/>
      <c r="T19" s="183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</row>
    <row r="20" spans="1:30" ht="24.75" hidden="1" customHeight="1" outlineLevel="1">
      <c r="A20" s="281"/>
      <c r="B20" s="82" t="s">
        <v>158</v>
      </c>
      <c r="C20" s="64" t="s">
        <v>15</v>
      </c>
      <c r="D20" s="65"/>
      <c r="E20" s="66"/>
      <c r="F20" s="167">
        <f t="shared" si="1"/>
        <v>0</v>
      </c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3"/>
      <c r="T20" s="183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</row>
    <row r="21" spans="1:30" ht="24.75" hidden="1" customHeight="1" outlineLevel="1">
      <c r="A21" s="281"/>
      <c r="B21" s="92" t="s">
        <v>172</v>
      </c>
      <c r="C21" s="93"/>
      <c r="D21" s="94"/>
      <c r="E21" s="95"/>
      <c r="F21" s="168">
        <f t="shared" si="1"/>
        <v>0</v>
      </c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3"/>
      <c r="T21" s="183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</row>
    <row r="22" spans="1:30" collapsed="1">
      <c r="A22" s="281"/>
      <c r="B22" s="81" t="s">
        <v>246</v>
      </c>
      <c r="C22" s="61"/>
      <c r="D22" s="62"/>
      <c r="E22" s="63"/>
      <c r="F22" s="169">
        <f>SUM(F23:F40)</f>
        <v>0</v>
      </c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3"/>
      <c r="T22" s="183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</row>
    <row r="23" spans="1:30" ht="20.399999999999999" hidden="1" outlineLevel="1">
      <c r="A23" s="281"/>
      <c r="B23" s="82" t="s">
        <v>182</v>
      </c>
      <c r="C23" s="64" t="s">
        <v>15</v>
      </c>
      <c r="D23" s="65"/>
      <c r="E23" s="66"/>
      <c r="F23" s="167">
        <f>D23*E23</f>
        <v>0</v>
      </c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3"/>
      <c r="T23" s="183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</row>
    <row r="24" spans="1:30" hidden="1" outlineLevel="1">
      <c r="A24" s="281"/>
      <c r="B24" s="82" t="s">
        <v>159</v>
      </c>
      <c r="C24" s="64" t="s">
        <v>15</v>
      </c>
      <c r="D24" s="65"/>
      <c r="E24" s="66"/>
      <c r="F24" s="167">
        <f t="shared" ref="F24:F40" si="2">D24*E24</f>
        <v>0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3"/>
      <c r="T24" s="183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</row>
    <row r="25" spans="1:30" hidden="1" outlineLevel="1">
      <c r="A25" s="281"/>
      <c r="B25" s="82" t="s">
        <v>160</v>
      </c>
      <c r="C25" s="64" t="s">
        <v>15</v>
      </c>
      <c r="D25" s="65"/>
      <c r="E25" s="66"/>
      <c r="F25" s="167">
        <f t="shared" si="2"/>
        <v>0</v>
      </c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3"/>
      <c r="T25" s="183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</row>
    <row r="26" spans="1:30" hidden="1" outlineLevel="1">
      <c r="A26" s="281"/>
      <c r="B26" s="82" t="s">
        <v>161</v>
      </c>
      <c r="C26" s="64" t="s">
        <v>92</v>
      </c>
      <c r="D26" s="65"/>
      <c r="E26" s="66"/>
      <c r="F26" s="167">
        <f t="shared" si="2"/>
        <v>0</v>
      </c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3"/>
      <c r="T26" s="183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</row>
    <row r="27" spans="1:30" hidden="1" outlineLevel="1">
      <c r="A27" s="281"/>
      <c r="B27" s="82" t="s">
        <v>162</v>
      </c>
      <c r="C27" s="64" t="s">
        <v>15</v>
      </c>
      <c r="D27" s="65"/>
      <c r="E27" s="66"/>
      <c r="F27" s="167">
        <f t="shared" si="2"/>
        <v>0</v>
      </c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3"/>
      <c r="T27" s="183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</row>
    <row r="28" spans="1:30" hidden="1" outlineLevel="1">
      <c r="A28" s="281"/>
      <c r="B28" s="82" t="s">
        <v>163</v>
      </c>
      <c r="C28" s="64" t="s">
        <v>15</v>
      </c>
      <c r="D28" s="65"/>
      <c r="E28" s="66"/>
      <c r="F28" s="167">
        <f t="shared" si="2"/>
        <v>0</v>
      </c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3"/>
      <c r="T28" s="183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</row>
    <row r="29" spans="1:30" hidden="1" outlineLevel="1">
      <c r="A29" s="281"/>
      <c r="B29" s="82" t="s">
        <v>164</v>
      </c>
      <c r="C29" s="64" t="s">
        <v>14</v>
      </c>
      <c r="D29" s="65"/>
      <c r="E29" s="66"/>
      <c r="F29" s="167">
        <f t="shared" si="2"/>
        <v>0</v>
      </c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3"/>
      <c r="T29" s="183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</row>
    <row r="30" spans="1:30" hidden="1" outlineLevel="1">
      <c r="A30" s="281"/>
      <c r="B30" s="82" t="s">
        <v>165</v>
      </c>
      <c r="C30" s="64" t="s">
        <v>18</v>
      </c>
      <c r="D30" s="65"/>
      <c r="E30" s="66"/>
      <c r="F30" s="167">
        <f t="shared" si="2"/>
        <v>0</v>
      </c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3"/>
      <c r="T30" s="183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</row>
    <row r="31" spans="1:30" ht="20.399999999999999" hidden="1" outlineLevel="1">
      <c r="A31" s="281"/>
      <c r="B31" s="82" t="s">
        <v>173</v>
      </c>
      <c r="C31" s="64" t="s">
        <v>14</v>
      </c>
      <c r="D31" s="65"/>
      <c r="E31" s="66"/>
      <c r="F31" s="167">
        <f t="shared" si="2"/>
        <v>0</v>
      </c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3"/>
      <c r="T31" s="183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</row>
    <row r="32" spans="1:30" hidden="1" outlineLevel="1">
      <c r="A32" s="281"/>
      <c r="B32" s="82" t="s">
        <v>171</v>
      </c>
      <c r="C32" s="64" t="s">
        <v>14</v>
      </c>
      <c r="D32" s="65"/>
      <c r="E32" s="66"/>
      <c r="F32" s="167">
        <f t="shared" si="2"/>
        <v>0</v>
      </c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3"/>
      <c r="T32" s="183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</row>
    <row r="33" spans="1:30" hidden="1" outlineLevel="1">
      <c r="A33" s="281"/>
      <c r="B33" s="82" t="s">
        <v>176</v>
      </c>
      <c r="C33" s="64" t="s">
        <v>18</v>
      </c>
      <c r="D33" s="65"/>
      <c r="E33" s="66"/>
      <c r="F33" s="167">
        <f t="shared" si="2"/>
        <v>0</v>
      </c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3"/>
      <c r="T33" s="183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</row>
    <row r="34" spans="1:30" hidden="1" outlineLevel="1">
      <c r="A34" s="281"/>
      <c r="B34" s="82" t="s">
        <v>166</v>
      </c>
      <c r="C34" s="64" t="s">
        <v>14</v>
      </c>
      <c r="D34" s="65"/>
      <c r="E34" s="66"/>
      <c r="F34" s="167">
        <f t="shared" si="2"/>
        <v>0</v>
      </c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3"/>
      <c r="T34" s="183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</row>
    <row r="35" spans="1:30" ht="20.399999999999999" hidden="1" outlineLevel="1">
      <c r="A35" s="281"/>
      <c r="B35" s="82" t="s">
        <v>167</v>
      </c>
      <c r="C35" s="64" t="s">
        <v>14</v>
      </c>
      <c r="D35" s="65"/>
      <c r="E35" s="66"/>
      <c r="F35" s="167">
        <f t="shared" si="2"/>
        <v>0</v>
      </c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3"/>
      <c r="T35" s="183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</row>
    <row r="36" spans="1:30" ht="30.6" hidden="1" outlineLevel="1">
      <c r="A36" s="281"/>
      <c r="B36" s="82" t="s">
        <v>168</v>
      </c>
      <c r="C36" s="64" t="s">
        <v>14</v>
      </c>
      <c r="D36" s="65"/>
      <c r="E36" s="66"/>
      <c r="F36" s="167">
        <f t="shared" si="2"/>
        <v>0</v>
      </c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3"/>
      <c r="T36" s="183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</row>
    <row r="37" spans="1:30" ht="20.399999999999999" hidden="1" outlineLevel="1">
      <c r="A37" s="281"/>
      <c r="B37" s="82" t="s">
        <v>169</v>
      </c>
      <c r="C37" s="64" t="s">
        <v>14</v>
      </c>
      <c r="D37" s="65"/>
      <c r="E37" s="66"/>
      <c r="F37" s="167">
        <f t="shared" si="2"/>
        <v>0</v>
      </c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3"/>
      <c r="T37" s="183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</row>
    <row r="38" spans="1:30" hidden="1" outlineLevel="1">
      <c r="A38" s="281"/>
      <c r="B38" s="91" t="s">
        <v>170</v>
      </c>
      <c r="C38" s="64" t="s">
        <v>14</v>
      </c>
      <c r="D38" s="65"/>
      <c r="E38" s="66"/>
      <c r="F38" s="167">
        <f t="shared" si="2"/>
        <v>0</v>
      </c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3"/>
      <c r="T38" s="183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</row>
    <row r="39" spans="1:30" hidden="1" outlineLevel="1">
      <c r="A39" s="281"/>
      <c r="B39" s="97" t="s">
        <v>181</v>
      </c>
      <c r="C39" s="64" t="s">
        <v>14</v>
      </c>
      <c r="D39" s="65"/>
      <c r="E39" s="66"/>
      <c r="F39" s="167">
        <f t="shared" si="2"/>
        <v>0</v>
      </c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3"/>
      <c r="T39" s="183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</row>
    <row r="40" spans="1:30" hidden="1" outlineLevel="1">
      <c r="A40" s="281"/>
      <c r="B40" s="92" t="s">
        <v>172</v>
      </c>
      <c r="C40" s="93"/>
      <c r="D40" s="94"/>
      <c r="E40" s="95"/>
      <c r="F40" s="168">
        <f t="shared" si="2"/>
        <v>0</v>
      </c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3"/>
      <c r="T40" s="183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</row>
    <row r="41" spans="1:30" ht="22.5" customHeight="1" collapsed="1">
      <c r="A41" s="281"/>
      <c r="B41" s="81" t="s">
        <v>174</v>
      </c>
      <c r="C41" s="61"/>
      <c r="D41" s="62"/>
      <c r="E41" s="63"/>
      <c r="F41" s="169">
        <f>SUM(F42:F53)</f>
        <v>0</v>
      </c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3"/>
      <c r="T41" s="183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</row>
    <row r="42" spans="1:30" ht="20.399999999999999" hidden="1" outlineLevel="1">
      <c r="A42" s="281"/>
      <c r="B42" s="82" t="s">
        <v>175</v>
      </c>
      <c r="C42" s="67" t="s">
        <v>14</v>
      </c>
      <c r="D42" s="68"/>
      <c r="E42" s="69"/>
      <c r="F42" s="167">
        <f t="shared" ref="F42:F53" si="3">D42*E42</f>
        <v>0</v>
      </c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3"/>
      <c r="T42" s="183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</row>
    <row r="43" spans="1:30" hidden="1" outlineLevel="1">
      <c r="A43" s="281"/>
      <c r="B43" s="82" t="s">
        <v>177</v>
      </c>
      <c r="C43" s="67" t="s">
        <v>15</v>
      </c>
      <c r="D43" s="68"/>
      <c r="E43" s="69"/>
      <c r="F43" s="167">
        <f t="shared" si="3"/>
        <v>0</v>
      </c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3"/>
      <c r="T43" s="183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</row>
    <row r="44" spans="1:30" hidden="1" outlineLevel="1">
      <c r="A44" s="281"/>
      <c r="B44" s="82" t="s">
        <v>186</v>
      </c>
      <c r="C44" s="67" t="s">
        <v>15</v>
      </c>
      <c r="D44" s="68"/>
      <c r="E44" s="69"/>
      <c r="F44" s="167">
        <f t="shared" si="3"/>
        <v>0</v>
      </c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3"/>
      <c r="T44" s="183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</row>
    <row r="45" spans="1:30" hidden="1" outlineLevel="1">
      <c r="A45" s="281"/>
      <c r="B45" s="82" t="s">
        <v>178</v>
      </c>
      <c r="C45" s="67" t="s">
        <v>14</v>
      </c>
      <c r="D45" s="68"/>
      <c r="E45" s="69"/>
      <c r="F45" s="167">
        <f t="shared" si="3"/>
        <v>0</v>
      </c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3"/>
      <c r="T45" s="183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</row>
    <row r="46" spans="1:30" hidden="1" outlineLevel="1">
      <c r="A46" s="281"/>
      <c r="B46" s="82" t="s">
        <v>187</v>
      </c>
      <c r="C46" s="67" t="s">
        <v>18</v>
      </c>
      <c r="D46" s="68"/>
      <c r="E46" s="69"/>
      <c r="F46" s="167">
        <f t="shared" si="3"/>
        <v>0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3"/>
      <c r="T46" s="183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</row>
    <row r="47" spans="1:30" hidden="1" outlineLevel="1">
      <c r="A47" s="281"/>
      <c r="B47" s="82" t="s">
        <v>179</v>
      </c>
      <c r="C47" s="67" t="s">
        <v>15</v>
      </c>
      <c r="D47" s="68"/>
      <c r="E47" s="69"/>
      <c r="F47" s="167">
        <f t="shared" si="3"/>
        <v>0</v>
      </c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3"/>
      <c r="T47" s="183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</row>
    <row r="48" spans="1:30" hidden="1" outlineLevel="1">
      <c r="A48" s="281"/>
      <c r="B48" s="82" t="s">
        <v>180</v>
      </c>
      <c r="C48" s="67" t="s">
        <v>18</v>
      </c>
      <c r="D48" s="68"/>
      <c r="E48" s="69"/>
      <c r="F48" s="167">
        <f t="shared" si="3"/>
        <v>0</v>
      </c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3"/>
      <c r="T48" s="183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</row>
    <row r="49" spans="1:30" hidden="1" outlineLevel="1">
      <c r="A49" s="281"/>
      <c r="B49" s="82" t="s">
        <v>191</v>
      </c>
      <c r="C49" s="67" t="s">
        <v>17</v>
      </c>
      <c r="D49" s="68"/>
      <c r="E49" s="69"/>
      <c r="F49" s="167">
        <f t="shared" si="3"/>
        <v>0</v>
      </c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3"/>
      <c r="T49" s="183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</row>
    <row r="50" spans="1:30" hidden="1" outlineLevel="1">
      <c r="A50" s="281"/>
      <c r="B50" s="83" t="s">
        <v>188</v>
      </c>
      <c r="C50" s="67" t="s">
        <v>18</v>
      </c>
      <c r="D50" s="68"/>
      <c r="E50" s="69"/>
      <c r="F50" s="167">
        <f t="shared" si="3"/>
        <v>0</v>
      </c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3"/>
      <c r="T50" s="183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</row>
    <row r="51" spans="1:30" hidden="1" outlineLevel="1">
      <c r="A51" s="281"/>
      <c r="B51" s="83" t="s">
        <v>189</v>
      </c>
      <c r="C51" s="67" t="s">
        <v>17</v>
      </c>
      <c r="D51" s="68"/>
      <c r="E51" s="69"/>
      <c r="F51" s="167">
        <f t="shared" si="3"/>
        <v>0</v>
      </c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3"/>
      <c r="T51" s="183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</row>
    <row r="52" spans="1:30" ht="32.25" hidden="1" customHeight="1" outlineLevel="1">
      <c r="A52" s="281"/>
      <c r="B52" s="83" t="s">
        <v>190</v>
      </c>
      <c r="C52" s="67" t="s">
        <v>14</v>
      </c>
      <c r="D52" s="68"/>
      <c r="E52" s="69"/>
      <c r="F52" s="167">
        <f t="shared" si="3"/>
        <v>0</v>
      </c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3"/>
      <c r="T52" s="183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</row>
    <row r="53" spans="1:30" hidden="1" outlineLevel="1">
      <c r="A53" s="281"/>
      <c r="B53" s="92" t="s">
        <v>172</v>
      </c>
      <c r="C53" s="93"/>
      <c r="D53" s="94"/>
      <c r="E53" s="95"/>
      <c r="F53" s="168">
        <f t="shared" si="3"/>
        <v>0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3"/>
      <c r="T53" s="183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</row>
    <row r="54" spans="1:30" ht="14.4" collapsed="1" thickBot="1">
      <c r="A54" s="281"/>
      <c r="B54" s="81" t="s">
        <v>193</v>
      </c>
      <c r="C54" s="61"/>
      <c r="D54" s="62"/>
      <c r="E54" s="63"/>
      <c r="F54" s="169">
        <f>SUM(F55:F57)</f>
        <v>0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3"/>
      <c r="T54" s="183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</row>
    <row r="55" spans="1:30" ht="31.2" hidden="1" outlineLevel="1" thickBot="1">
      <c r="A55" s="281"/>
      <c r="B55" s="82" t="s">
        <v>194</v>
      </c>
      <c r="C55" s="64" t="s">
        <v>14</v>
      </c>
      <c r="D55" s="65"/>
      <c r="E55" s="66"/>
      <c r="F55" s="167">
        <f t="shared" ref="F55:F57" si="4">D55*E55</f>
        <v>0</v>
      </c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3"/>
      <c r="T55" s="183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</row>
    <row r="56" spans="1:30" ht="14.4" hidden="1" outlineLevel="1" thickBot="1">
      <c r="A56" s="281"/>
      <c r="B56" s="82" t="s">
        <v>192</v>
      </c>
      <c r="C56" s="64" t="s">
        <v>14</v>
      </c>
      <c r="D56" s="65"/>
      <c r="E56" s="66"/>
      <c r="F56" s="167">
        <f t="shared" si="4"/>
        <v>0</v>
      </c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3"/>
      <c r="T56" s="183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</row>
    <row r="57" spans="1:30" ht="14.4" hidden="1" outlineLevel="1" thickBot="1">
      <c r="A57" s="281"/>
      <c r="B57" s="82" t="s">
        <v>110</v>
      </c>
      <c r="C57" s="64" t="s">
        <v>20</v>
      </c>
      <c r="D57" s="65"/>
      <c r="E57" s="66"/>
      <c r="F57" s="167">
        <f t="shared" si="4"/>
        <v>0</v>
      </c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</row>
    <row r="58" spans="1:30" ht="16.5" customHeight="1" collapsed="1">
      <c r="A58" s="281"/>
      <c r="B58" s="285" t="s">
        <v>262</v>
      </c>
      <c r="C58" s="286"/>
      <c r="D58" s="286"/>
      <c r="E58" s="287"/>
      <c r="F58" s="165">
        <f>F59+F69+F76</f>
        <v>0</v>
      </c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3"/>
      <c r="T58" s="183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</row>
    <row r="59" spans="1:30" ht="21.75" customHeight="1">
      <c r="A59" s="281"/>
      <c r="B59" s="98" t="s">
        <v>198</v>
      </c>
      <c r="C59" s="99"/>
      <c r="D59" s="99"/>
      <c r="E59" s="99"/>
      <c r="F59" s="170">
        <f>SUM(F60:F68)</f>
        <v>0</v>
      </c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3"/>
      <c r="T59" s="183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</row>
    <row r="60" spans="1:30" hidden="1" outlineLevel="1">
      <c r="A60" s="281"/>
      <c r="B60" s="82" t="s">
        <v>195</v>
      </c>
      <c r="C60" s="64" t="s">
        <v>18</v>
      </c>
      <c r="D60" s="65"/>
      <c r="E60" s="66"/>
      <c r="F60" s="167">
        <f>D60*E60</f>
        <v>0</v>
      </c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3"/>
      <c r="T60" s="183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</row>
    <row r="61" spans="1:30" hidden="1" outlineLevel="1">
      <c r="A61" s="281"/>
      <c r="B61" s="82" t="s">
        <v>196</v>
      </c>
      <c r="C61" s="64" t="s">
        <v>18</v>
      </c>
      <c r="D61" s="65"/>
      <c r="E61" s="66"/>
      <c r="F61" s="167">
        <f t="shared" ref="F61:F68" si="5">D61*E61</f>
        <v>0</v>
      </c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3"/>
      <c r="T61" s="183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</row>
    <row r="62" spans="1:30" ht="20.399999999999999" hidden="1" outlineLevel="1">
      <c r="A62" s="281"/>
      <c r="B62" s="82" t="s">
        <v>197</v>
      </c>
      <c r="C62" s="64" t="s">
        <v>14</v>
      </c>
      <c r="D62" s="65"/>
      <c r="E62" s="66"/>
      <c r="F62" s="167">
        <f t="shared" si="5"/>
        <v>0</v>
      </c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3"/>
      <c r="T62" s="183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</row>
    <row r="63" spans="1:30" ht="20.399999999999999" hidden="1" outlineLevel="1">
      <c r="A63" s="281"/>
      <c r="B63" s="82" t="s">
        <v>202</v>
      </c>
      <c r="C63" s="64" t="s">
        <v>14</v>
      </c>
      <c r="D63" s="65"/>
      <c r="E63" s="66"/>
      <c r="F63" s="167">
        <f t="shared" si="5"/>
        <v>0</v>
      </c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3"/>
      <c r="T63" s="183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</row>
    <row r="64" spans="1:30" ht="51.75" hidden="1" customHeight="1" outlineLevel="1">
      <c r="A64" s="281"/>
      <c r="B64" s="82" t="s">
        <v>203</v>
      </c>
      <c r="C64" s="64" t="s">
        <v>17</v>
      </c>
      <c r="D64" s="65"/>
      <c r="E64" s="66"/>
      <c r="F64" s="167">
        <f t="shared" si="5"/>
        <v>0</v>
      </c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3"/>
      <c r="T64" s="183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</row>
    <row r="65" spans="1:30" ht="20.399999999999999" hidden="1" outlineLevel="1">
      <c r="A65" s="281"/>
      <c r="B65" s="82" t="s">
        <v>204</v>
      </c>
      <c r="C65" s="64" t="s">
        <v>17</v>
      </c>
      <c r="D65" s="65"/>
      <c r="E65" s="66"/>
      <c r="F65" s="167">
        <f t="shared" si="5"/>
        <v>0</v>
      </c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3"/>
      <c r="T65" s="183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</row>
    <row r="66" spans="1:30" hidden="1" outlineLevel="1">
      <c r="A66" s="281"/>
      <c r="B66" s="82" t="s">
        <v>207</v>
      </c>
      <c r="C66" s="64" t="s">
        <v>17</v>
      </c>
      <c r="D66" s="65"/>
      <c r="E66" s="66"/>
      <c r="F66" s="167">
        <f t="shared" si="5"/>
        <v>0</v>
      </c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3"/>
      <c r="T66" s="183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</row>
    <row r="67" spans="1:30" hidden="1" outlineLevel="1">
      <c r="A67" s="281"/>
      <c r="B67" s="82" t="s">
        <v>208</v>
      </c>
      <c r="C67" s="64" t="s">
        <v>17</v>
      </c>
      <c r="D67" s="65"/>
      <c r="E67" s="66"/>
      <c r="F67" s="167">
        <f t="shared" si="5"/>
        <v>0</v>
      </c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3"/>
      <c r="T67" s="183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</row>
    <row r="68" spans="1:30" hidden="1" outlineLevel="1">
      <c r="A68" s="281"/>
      <c r="B68" s="82" t="s">
        <v>124</v>
      </c>
      <c r="C68" s="64" t="s">
        <v>17</v>
      </c>
      <c r="D68" s="65"/>
      <c r="E68" s="66"/>
      <c r="F68" s="167">
        <f t="shared" si="5"/>
        <v>0</v>
      </c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3"/>
      <c r="T68" s="183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</row>
    <row r="69" spans="1:30" collapsed="1">
      <c r="A69" s="281"/>
      <c r="B69" s="81" t="s">
        <v>21</v>
      </c>
      <c r="C69" s="61"/>
      <c r="D69" s="62"/>
      <c r="E69" s="63"/>
      <c r="F69" s="169">
        <f>SUM(F70:F75)</f>
        <v>0</v>
      </c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3"/>
      <c r="T69" s="183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</row>
    <row r="70" spans="1:30" hidden="1" outlineLevel="1">
      <c r="A70" s="281"/>
      <c r="B70" s="82" t="s">
        <v>199</v>
      </c>
      <c r="C70" s="64" t="s">
        <v>13</v>
      </c>
      <c r="D70" s="65"/>
      <c r="E70" s="66"/>
      <c r="F70" s="167">
        <f>D70*E70</f>
        <v>0</v>
      </c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3"/>
      <c r="T70" s="183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</row>
    <row r="71" spans="1:30" ht="20.399999999999999" hidden="1" outlineLevel="1">
      <c r="A71" s="281"/>
      <c r="B71" s="82" t="s">
        <v>213</v>
      </c>
      <c r="C71" s="64" t="s">
        <v>13</v>
      </c>
      <c r="D71" s="65"/>
      <c r="E71" s="66"/>
      <c r="F71" s="167">
        <f t="shared" ref="F71:F75" si="6">D71*E71</f>
        <v>0</v>
      </c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3"/>
      <c r="T71" s="183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</row>
    <row r="72" spans="1:30" hidden="1" outlineLevel="1">
      <c r="A72" s="281"/>
      <c r="B72" s="82" t="s">
        <v>214</v>
      </c>
      <c r="C72" s="64" t="s">
        <v>13</v>
      </c>
      <c r="D72" s="65"/>
      <c r="E72" s="66"/>
      <c r="F72" s="167">
        <f t="shared" si="6"/>
        <v>0</v>
      </c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3"/>
      <c r="T72" s="183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</row>
    <row r="73" spans="1:30" hidden="1" outlineLevel="1">
      <c r="A73" s="281"/>
      <c r="B73" s="82" t="s">
        <v>215</v>
      </c>
      <c r="C73" s="64" t="s">
        <v>13</v>
      </c>
      <c r="D73" s="65"/>
      <c r="E73" s="66"/>
      <c r="F73" s="167">
        <f t="shared" si="6"/>
        <v>0</v>
      </c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3"/>
      <c r="T73" s="183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</row>
    <row r="74" spans="1:30" hidden="1" outlineLevel="1">
      <c r="A74" s="281"/>
      <c r="B74" s="82" t="s">
        <v>144</v>
      </c>
      <c r="C74" s="64" t="s">
        <v>13</v>
      </c>
      <c r="D74" s="65"/>
      <c r="E74" s="66"/>
      <c r="F74" s="167">
        <f t="shared" si="6"/>
        <v>0</v>
      </c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3"/>
      <c r="T74" s="183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</row>
    <row r="75" spans="1:30" hidden="1" outlineLevel="1">
      <c r="A75" s="281"/>
      <c r="B75" s="82" t="s">
        <v>211</v>
      </c>
      <c r="C75" s="64" t="s">
        <v>13</v>
      </c>
      <c r="D75" s="65"/>
      <c r="E75" s="66"/>
      <c r="F75" s="167">
        <f t="shared" si="6"/>
        <v>0</v>
      </c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3"/>
      <c r="T75" s="183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</row>
    <row r="76" spans="1:30" ht="14.4" collapsed="1" thickBot="1">
      <c r="A76" s="281"/>
      <c r="B76" s="81" t="s">
        <v>49</v>
      </c>
      <c r="C76" s="61"/>
      <c r="D76" s="62"/>
      <c r="E76" s="63"/>
      <c r="F76" s="169">
        <f>SUM(F77:F83)</f>
        <v>0</v>
      </c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3"/>
      <c r="T76" s="183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</row>
    <row r="77" spans="1:30" ht="14.4" hidden="1" outlineLevel="1" thickBot="1">
      <c r="A77" s="281"/>
      <c r="B77" s="82" t="s">
        <v>145</v>
      </c>
      <c r="C77" s="64"/>
      <c r="D77" s="65"/>
      <c r="E77" s="66"/>
      <c r="F77" s="167">
        <f>D77*E77</f>
        <v>0</v>
      </c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3"/>
      <c r="T77" s="183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</row>
    <row r="78" spans="1:30" ht="21" hidden="1" outlineLevel="1" thickBot="1">
      <c r="A78" s="281"/>
      <c r="B78" s="82" t="s">
        <v>205</v>
      </c>
      <c r="C78" s="64" t="s">
        <v>13</v>
      </c>
      <c r="D78" s="65"/>
      <c r="E78" s="66"/>
      <c r="F78" s="167">
        <f t="shared" ref="F78:F83" si="7">D78*E78</f>
        <v>0</v>
      </c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3"/>
      <c r="T78" s="183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</row>
    <row r="79" spans="1:30" ht="21" hidden="1" outlineLevel="1" thickBot="1">
      <c r="A79" s="281"/>
      <c r="B79" s="82" t="s">
        <v>206</v>
      </c>
      <c r="C79" s="64" t="s">
        <v>13</v>
      </c>
      <c r="D79" s="65"/>
      <c r="E79" s="66"/>
      <c r="F79" s="167">
        <f t="shared" si="7"/>
        <v>0</v>
      </c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3"/>
      <c r="T79" s="183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</row>
    <row r="80" spans="1:30" ht="21" hidden="1" outlineLevel="1" thickBot="1">
      <c r="A80" s="281"/>
      <c r="B80" s="82" t="s">
        <v>212</v>
      </c>
      <c r="C80" s="64" t="s">
        <v>13</v>
      </c>
      <c r="D80" s="65"/>
      <c r="E80" s="66"/>
      <c r="F80" s="167">
        <f t="shared" si="7"/>
        <v>0</v>
      </c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3"/>
      <c r="T80" s="183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</row>
    <row r="81" spans="1:30" ht="14.4" hidden="1" outlineLevel="1" thickBot="1">
      <c r="A81" s="281"/>
      <c r="B81" s="82" t="s">
        <v>209</v>
      </c>
      <c r="C81" s="64" t="s">
        <v>13</v>
      </c>
      <c r="D81" s="65"/>
      <c r="E81" s="66"/>
      <c r="F81" s="167">
        <f t="shared" si="7"/>
        <v>0</v>
      </c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3"/>
      <c r="T81" s="183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</row>
    <row r="82" spans="1:30" s="106" customFormat="1" ht="14.4" hidden="1" outlineLevel="1" thickBot="1">
      <c r="A82" s="281"/>
      <c r="B82" s="107" t="s">
        <v>210</v>
      </c>
      <c r="C82" s="103" t="s">
        <v>13</v>
      </c>
      <c r="D82" s="104"/>
      <c r="E82" s="105"/>
      <c r="F82" s="167">
        <f t="shared" si="7"/>
        <v>0</v>
      </c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184"/>
      <c r="T82" s="184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</row>
    <row r="83" spans="1:30" ht="14.4" hidden="1" outlineLevel="1" thickBot="1">
      <c r="A83" s="281"/>
      <c r="B83" s="140" t="s">
        <v>5</v>
      </c>
      <c r="C83" s="118"/>
      <c r="D83" s="119"/>
      <c r="E83" s="120"/>
      <c r="F83" s="171">
        <f t="shared" si="7"/>
        <v>0</v>
      </c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3"/>
      <c r="T83" s="183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</row>
    <row r="84" spans="1:30" ht="15.6" collapsed="1">
      <c r="A84" s="281"/>
      <c r="B84" s="285" t="s">
        <v>263</v>
      </c>
      <c r="C84" s="286"/>
      <c r="D84" s="286"/>
      <c r="E84" s="287"/>
      <c r="F84" s="165">
        <f>F85+F88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3"/>
      <c r="T84" s="183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</row>
    <row r="85" spans="1:30" ht="15.6">
      <c r="A85" s="281"/>
      <c r="B85" s="79" t="s">
        <v>258</v>
      </c>
      <c r="C85" s="138"/>
      <c r="D85" s="138"/>
      <c r="E85" s="138"/>
      <c r="F85" s="172">
        <f>SUM(F86:F87)</f>
        <v>0</v>
      </c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3"/>
      <c r="T85" s="183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</row>
    <row r="86" spans="1:30" ht="30.6" hidden="1" outlineLevel="1">
      <c r="A86" s="281"/>
      <c r="B86" s="80" t="s">
        <v>236</v>
      </c>
      <c r="C86" s="102"/>
      <c r="D86" s="102"/>
      <c r="E86" s="102"/>
      <c r="F86" s="167">
        <f t="shared" ref="F86:F91" si="8">D86*E86</f>
        <v>0</v>
      </c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3"/>
      <c r="T86" s="183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</row>
    <row r="87" spans="1:30" ht="49.5" hidden="1" customHeight="1" outlineLevel="1">
      <c r="A87" s="281"/>
      <c r="B87" s="80" t="s">
        <v>237</v>
      </c>
      <c r="C87" s="102"/>
      <c r="D87" s="102"/>
      <c r="E87" s="102"/>
      <c r="F87" s="167">
        <f t="shared" si="8"/>
        <v>0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3"/>
      <c r="T87" s="183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</row>
    <row r="88" spans="1:30" ht="16.2" collapsed="1" thickBot="1">
      <c r="A88" s="281"/>
      <c r="B88" s="79" t="s">
        <v>259</v>
      </c>
      <c r="C88" s="138"/>
      <c r="D88" s="138"/>
      <c r="E88" s="138"/>
      <c r="F88" s="172">
        <f>SUM(F89:F91)</f>
        <v>0</v>
      </c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3"/>
      <c r="T88" s="183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</row>
    <row r="89" spans="1:30" ht="21" hidden="1" outlineLevel="1" thickBot="1">
      <c r="A89" s="281"/>
      <c r="B89" s="80" t="s">
        <v>238</v>
      </c>
      <c r="C89" s="102"/>
      <c r="D89" s="102"/>
      <c r="E89" s="102"/>
      <c r="F89" s="167">
        <f t="shared" si="8"/>
        <v>0</v>
      </c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3"/>
      <c r="T89" s="183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</row>
    <row r="90" spans="1:30" ht="21" hidden="1" outlineLevel="1" thickBot="1">
      <c r="A90" s="281"/>
      <c r="B90" s="80" t="s">
        <v>240</v>
      </c>
      <c r="C90" s="102"/>
      <c r="D90" s="102"/>
      <c r="E90" s="102"/>
      <c r="F90" s="167">
        <f t="shared" si="8"/>
        <v>0</v>
      </c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3"/>
      <c r="T90" s="183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</row>
    <row r="91" spans="1:30" ht="21" hidden="1" outlineLevel="1" thickBot="1">
      <c r="A91" s="281"/>
      <c r="B91" s="134" t="s">
        <v>260</v>
      </c>
      <c r="C91" s="135"/>
      <c r="D91" s="135"/>
      <c r="E91" s="135"/>
      <c r="F91" s="173">
        <f t="shared" si="8"/>
        <v>0</v>
      </c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3"/>
      <c r="T91" s="183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</row>
    <row r="92" spans="1:30" ht="15.6" collapsed="1">
      <c r="A92" s="281"/>
      <c r="B92" s="285" t="s">
        <v>264</v>
      </c>
      <c r="C92" s="286"/>
      <c r="D92" s="286"/>
      <c r="E92" s="287"/>
      <c r="F92" s="165">
        <f>F93+F98+F102+F106+F108+F111+F117+F121</f>
        <v>0</v>
      </c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3"/>
      <c r="T92" s="183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</row>
    <row r="93" spans="1:30">
      <c r="A93" s="281"/>
      <c r="B93" s="81" t="s">
        <v>222</v>
      </c>
      <c r="C93" s="61"/>
      <c r="D93" s="62"/>
      <c r="E93" s="63"/>
      <c r="F93" s="169">
        <f>SUM(F94:F97)</f>
        <v>0</v>
      </c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3"/>
      <c r="T93" s="183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</row>
    <row r="94" spans="1:30" ht="20.399999999999999" hidden="1" outlineLevel="1">
      <c r="A94" s="281"/>
      <c r="B94" s="82" t="s">
        <v>216</v>
      </c>
      <c r="C94" s="64" t="s">
        <v>13</v>
      </c>
      <c r="D94" s="65"/>
      <c r="E94" s="66"/>
      <c r="F94" s="167">
        <f t="shared" ref="F94:F97" si="9">D94*E94</f>
        <v>0</v>
      </c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3"/>
      <c r="T94" s="183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</row>
    <row r="95" spans="1:30" ht="20.399999999999999" hidden="1" outlineLevel="1">
      <c r="A95" s="281"/>
      <c r="B95" s="82" t="s">
        <v>217</v>
      </c>
      <c r="C95" s="64" t="s">
        <v>13</v>
      </c>
      <c r="D95" s="65"/>
      <c r="E95" s="66"/>
      <c r="F95" s="167">
        <f t="shared" si="9"/>
        <v>0</v>
      </c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3"/>
      <c r="T95" s="183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</row>
    <row r="96" spans="1:30" hidden="1" outlineLevel="1">
      <c r="A96" s="281"/>
      <c r="B96" s="82" t="s">
        <v>219</v>
      </c>
      <c r="C96" s="64" t="s">
        <v>13</v>
      </c>
      <c r="D96" s="65"/>
      <c r="E96" s="66"/>
      <c r="F96" s="167">
        <f t="shared" si="9"/>
        <v>0</v>
      </c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3"/>
      <c r="T96" s="183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</row>
    <row r="97" spans="1:30" ht="20.399999999999999" hidden="1" outlineLevel="1">
      <c r="A97" s="281"/>
      <c r="B97" s="82" t="s">
        <v>218</v>
      </c>
      <c r="C97" s="64" t="s">
        <v>13</v>
      </c>
      <c r="D97" s="65"/>
      <c r="E97" s="66"/>
      <c r="F97" s="167">
        <f t="shared" si="9"/>
        <v>0</v>
      </c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3"/>
      <c r="T97" s="183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</row>
    <row r="98" spans="1:30" collapsed="1">
      <c r="A98" s="281"/>
      <c r="B98" s="81" t="s">
        <v>22</v>
      </c>
      <c r="C98" s="61"/>
      <c r="D98" s="62"/>
      <c r="E98" s="63"/>
      <c r="F98" s="169">
        <f>SUM(F99:F101)</f>
        <v>0</v>
      </c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3"/>
      <c r="T98" s="183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</row>
    <row r="99" spans="1:30" hidden="1" outlineLevel="1">
      <c r="A99" s="281"/>
      <c r="B99" s="82" t="s">
        <v>48</v>
      </c>
      <c r="C99" s="64" t="s">
        <v>14</v>
      </c>
      <c r="D99" s="65"/>
      <c r="E99" s="66"/>
      <c r="F99" s="167">
        <f>D99*E99</f>
        <v>0</v>
      </c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3"/>
      <c r="T99" s="183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</row>
    <row r="100" spans="1:30" hidden="1" outlineLevel="1">
      <c r="A100" s="281"/>
      <c r="B100" s="82" t="s">
        <v>220</v>
      </c>
      <c r="C100" s="64" t="s">
        <v>13</v>
      </c>
      <c r="D100" s="65"/>
      <c r="E100" s="66"/>
      <c r="F100" s="167">
        <f t="shared" ref="F100:F101" si="10">D100*E100</f>
        <v>0</v>
      </c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3"/>
      <c r="T100" s="183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</row>
    <row r="101" spans="1:30" hidden="1" outlineLevel="1">
      <c r="A101" s="281"/>
      <c r="B101" s="82" t="s">
        <v>221</v>
      </c>
      <c r="C101" s="64" t="s">
        <v>16</v>
      </c>
      <c r="D101" s="65"/>
      <c r="E101" s="66"/>
      <c r="F101" s="167">
        <f t="shared" si="10"/>
        <v>0</v>
      </c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3"/>
      <c r="T101" s="183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</row>
    <row r="102" spans="1:30" collapsed="1">
      <c r="A102" s="281"/>
      <c r="B102" s="81" t="s">
        <v>23</v>
      </c>
      <c r="C102" s="61"/>
      <c r="D102" s="62"/>
      <c r="E102" s="63"/>
      <c r="F102" s="174">
        <f>SUM(F103:F105)</f>
        <v>0</v>
      </c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3"/>
      <c r="T102" s="183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</row>
    <row r="103" spans="1:30" hidden="1" outlineLevel="1">
      <c r="A103" s="281"/>
      <c r="B103" s="82" t="s">
        <v>224</v>
      </c>
      <c r="C103" s="64" t="s">
        <v>14</v>
      </c>
      <c r="D103" s="65"/>
      <c r="E103" s="66"/>
      <c r="F103" s="175">
        <f t="shared" ref="F103:F107" si="11">D103*E103</f>
        <v>0</v>
      </c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3"/>
      <c r="T103" s="183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</row>
    <row r="104" spans="1:30" hidden="1" outlineLevel="1">
      <c r="A104" s="281"/>
      <c r="B104" s="82" t="s">
        <v>226</v>
      </c>
      <c r="C104" s="64" t="s">
        <v>225</v>
      </c>
      <c r="D104" s="65"/>
      <c r="E104" s="66"/>
      <c r="F104" s="175">
        <f t="shared" si="11"/>
        <v>0</v>
      </c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3"/>
      <c r="T104" s="183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</row>
    <row r="105" spans="1:30" ht="20.399999999999999" hidden="1" outlineLevel="1">
      <c r="A105" s="281"/>
      <c r="B105" s="82" t="s">
        <v>223</v>
      </c>
      <c r="C105" s="64"/>
      <c r="D105" s="65"/>
      <c r="E105" s="66"/>
      <c r="F105" s="175">
        <f t="shared" si="11"/>
        <v>0</v>
      </c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3"/>
      <c r="T105" s="183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</row>
    <row r="106" spans="1:30" collapsed="1">
      <c r="A106" s="281"/>
      <c r="B106" s="81" t="s">
        <v>24</v>
      </c>
      <c r="C106" s="61"/>
      <c r="D106" s="62"/>
      <c r="E106" s="63"/>
      <c r="F106" s="174">
        <f>SUM(F107:F107)</f>
        <v>0</v>
      </c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3"/>
      <c r="T106" s="183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</row>
    <row r="107" spans="1:30" ht="20.399999999999999" hidden="1" outlineLevel="1">
      <c r="A107" s="281"/>
      <c r="B107" s="82" t="s">
        <v>223</v>
      </c>
      <c r="C107" s="64"/>
      <c r="D107" s="65"/>
      <c r="E107" s="66"/>
      <c r="F107" s="175">
        <f t="shared" si="11"/>
        <v>0</v>
      </c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3"/>
      <c r="T107" s="183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</row>
    <row r="108" spans="1:30" collapsed="1">
      <c r="A108" s="281"/>
      <c r="B108" s="81" t="s">
        <v>50</v>
      </c>
      <c r="C108" s="61"/>
      <c r="D108" s="62"/>
      <c r="E108" s="63"/>
      <c r="F108" s="174">
        <f>SUM(F109:F110)</f>
        <v>0</v>
      </c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3"/>
      <c r="T108" s="183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</row>
    <row r="109" spans="1:30" hidden="1" outlineLevel="1">
      <c r="A109" s="281"/>
      <c r="B109" s="82" t="s">
        <v>227</v>
      </c>
      <c r="C109" s="64" t="s">
        <v>14</v>
      </c>
      <c r="D109" s="65"/>
      <c r="E109" s="66"/>
      <c r="F109" s="175">
        <f>D109*E109</f>
        <v>0</v>
      </c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3"/>
      <c r="T109" s="183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</row>
    <row r="110" spans="1:30" hidden="1" outlineLevel="1">
      <c r="A110" s="281"/>
      <c r="B110" s="82" t="s">
        <v>5</v>
      </c>
      <c r="C110" s="64"/>
      <c r="D110" s="65"/>
      <c r="E110" s="66"/>
      <c r="F110" s="175">
        <f t="shared" ref="F110" si="12">D110*E110</f>
        <v>0</v>
      </c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3"/>
      <c r="T110" s="183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</row>
    <row r="111" spans="1:30" collapsed="1">
      <c r="A111" s="281"/>
      <c r="B111" s="81" t="s">
        <v>228</v>
      </c>
      <c r="C111" s="61"/>
      <c r="D111" s="62"/>
      <c r="E111" s="63"/>
      <c r="F111" s="174">
        <f>SUM(F112:F116)</f>
        <v>0</v>
      </c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3"/>
      <c r="T111" s="183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</row>
    <row r="112" spans="1:30" ht="30.6" hidden="1" outlineLevel="1">
      <c r="A112" s="281"/>
      <c r="B112" s="82" t="s">
        <v>229</v>
      </c>
      <c r="C112" s="64" t="s">
        <v>14</v>
      </c>
      <c r="D112" s="65"/>
      <c r="E112" s="66"/>
      <c r="F112" s="175">
        <f>D112*E112</f>
        <v>0</v>
      </c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3"/>
      <c r="T112" s="183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</row>
    <row r="113" spans="1:30" ht="20.399999999999999" hidden="1" outlineLevel="1">
      <c r="A113" s="281"/>
      <c r="B113" s="82" t="s">
        <v>230</v>
      </c>
      <c r="C113" s="64" t="s">
        <v>14</v>
      </c>
      <c r="D113" s="65"/>
      <c r="E113" s="66"/>
      <c r="F113" s="175">
        <f t="shared" ref="F113:F116" si="13">D113*E113</f>
        <v>0</v>
      </c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3"/>
      <c r="T113" s="183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</row>
    <row r="114" spans="1:30" hidden="1" outlineLevel="1">
      <c r="A114" s="281"/>
      <c r="B114" s="82" t="s">
        <v>200</v>
      </c>
      <c r="C114" s="64" t="s">
        <v>14</v>
      </c>
      <c r="D114" s="65"/>
      <c r="E114" s="66"/>
      <c r="F114" s="175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3"/>
      <c r="T114" s="183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</row>
    <row r="115" spans="1:30" hidden="1" outlineLevel="1">
      <c r="A115" s="281"/>
      <c r="B115" s="82" t="s">
        <v>25</v>
      </c>
      <c r="C115" s="64" t="s">
        <v>16</v>
      </c>
      <c r="D115" s="65"/>
      <c r="E115" s="66"/>
      <c r="F115" s="175">
        <f t="shared" si="13"/>
        <v>0</v>
      </c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3"/>
      <c r="T115" s="183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</row>
    <row r="116" spans="1:30" hidden="1" outlineLevel="1">
      <c r="A116" s="281"/>
      <c r="B116" s="82" t="s">
        <v>5</v>
      </c>
      <c r="C116" s="64"/>
      <c r="D116" s="65"/>
      <c r="E116" s="66"/>
      <c r="F116" s="175">
        <f t="shared" si="13"/>
        <v>0</v>
      </c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3"/>
      <c r="T116" s="183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</row>
    <row r="117" spans="1:30" collapsed="1">
      <c r="A117" s="281"/>
      <c r="B117" s="81" t="s">
        <v>51</v>
      </c>
      <c r="C117" s="61"/>
      <c r="D117" s="62"/>
      <c r="E117" s="63"/>
      <c r="F117" s="174">
        <f>SUM(F118:F120)</f>
        <v>0</v>
      </c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3"/>
      <c r="T117" s="183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</row>
    <row r="118" spans="1:30" hidden="1" outlineLevel="1">
      <c r="A118" s="281"/>
      <c r="B118" s="82" t="s">
        <v>231</v>
      </c>
      <c r="C118" s="64" t="s">
        <v>14</v>
      </c>
      <c r="D118" s="65"/>
      <c r="E118" s="66"/>
      <c r="F118" s="175">
        <f>D118*E118</f>
        <v>0</v>
      </c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3"/>
      <c r="T118" s="183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</row>
    <row r="119" spans="1:30" hidden="1" outlineLevel="1">
      <c r="A119" s="281"/>
      <c r="B119" s="82" t="s">
        <v>232</v>
      </c>
      <c r="C119" s="64" t="s">
        <v>14</v>
      </c>
      <c r="D119" s="65"/>
      <c r="E119" s="66"/>
      <c r="F119" s="175">
        <f t="shared" ref="F119:F120" si="14">D119*E119</f>
        <v>0</v>
      </c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3"/>
      <c r="T119" s="183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</row>
    <row r="120" spans="1:30" hidden="1" outlineLevel="1">
      <c r="A120" s="281"/>
      <c r="B120" s="82" t="s">
        <v>5</v>
      </c>
      <c r="C120" s="64"/>
      <c r="D120" s="65"/>
      <c r="E120" s="66"/>
      <c r="F120" s="175">
        <f t="shared" si="14"/>
        <v>0</v>
      </c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3"/>
      <c r="T120" s="183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</row>
    <row r="121" spans="1:30" collapsed="1">
      <c r="A121" s="281"/>
      <c r="B121" s="81" t="s">
        <v>52</v>
      </c>
      <c r="C121" s="61"/>
      <c r="D121" s="62"/>
      <c r="E121" s="63"/>
      <c r="F121" s="174">
        <f>SUM(F122:F125)</f>
        <v>0</v>
      </c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3"/>
      <c r="T121" s="183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</row>
    <row r="122" spans="1:30" hidden="1" outlineLevel="1">
      <c r="A122" s="281"/>
      <c r="B122" s="82" t="s">
        <v>233</v>
      </c>
      <c r="C122" s="64" t="s">
        <v>14</v>
      </c>
      <c r="D122" s="65"/>
      <c r="E122" s="66"/>
      <c r="F122" s="175">
        <f>D122*E122</f>
        <v>0</v>
      </c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3"/>
      <c r="T122" s="183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</row>
    <row r="123" spans="1:30" ht="20.399999999999999" hidden="1" outlineLevel="1">
      <c r="A123" s="281"/>
      <c r="B123" s="82" t="s">
        <v>234</v>
      </c>
      <c r="C123" s="64" t="s">
        <v>14</v>
      </c>
      <c r="D123" s="65"/>
      <c r="E123" s="66"/>
      <c r="F123" s="175">
        <f t="shared" ref="F123:F125" si="15">D123*E123</f>
        <v>0</v>
      </c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3"/>
      <c r="T123" s="183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</row>
    <row r="124" spans="1:30" ht="20.399999999999999" hidden="1" outlineLevel="1">
      <c r="A124" s="281"/>
      <c r="B124" s="82" t="s">
        <v>235</v>
      </c>
      <c r="C124" s="64" t="s">
        <v>14</v>
      </c>
      <c r="D124" s="65"/>
      <c r="E124" s="66"/>
      <c r="F124" s="175">
        <f t="shared" si="15"/>
        <v>0</v>
      </c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3"/>
      <c r="T124" s="183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</row>
    <row r="125" spans="1:30" hidden="1" outlineLevel="1">
      <c r="A125" s="281"/>
      <c r="B125" s="82" t="s">
        <v>5</v>
      </c>
      <c r="C125" s="64"/>
      <c r="D125" s="65"/>
      <c r="E125" s="66"/>
      <c r="F125" s="175">
        <f t="shared" si="15"/>
        <v>0</v>
      </c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3"/>
      <c r="T125" s="183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</row>
    <row r="126" spans="1:30" ht="14.4" collapsed="1" thickBot="1">
      <c r="A126" s="281"/>
      <c r="B126" s="139" t="s">
        <v>5</v>
      </c>
      <c r="C126" s="108"/>
      <c r="D126" s="109"/>
      <c r="E126" s="110"/>
      <c r="F126" s="176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3"/>
      <c r="T126" s="183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</row>
    <row r="127" spans="1:30" ht="15.6">
      <c r="A127" s="281"/>
      <c r="B127" s="285" t="s">
        <v>265</v>
      </c>
      <c r="C127" s="286"/>
      <c r="D127" s="286"/>
      <c r="E127" s="287"/>
      <c r="F127" s="165">
        <f>F128+F132+F136</f>
        <v>0</v>
      </c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3"/>
      <c r="T127" s="183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</row>
    <row r="128" spans="1:30">
      <c r="A128" s="281"/>
      <c r="B128" s="111" t="s">
        <v>239</v>
      </c>
      <c r="C128" s="115" t="s">
        <v>17</v>
      </c>
      <c r="D128" s="115"/>
      <c r="E128" s="115"/>
      <c r="F128" s="177">
        <f>SUM(F129:F131)</f>
        <v>0</v>
      </c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3"/>
      <c r="T128" s="183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</row>
    <row r="129" spans="1:30" hidden="1" outlineLevel="1">
      <c r="A129" s="281"/>
      <c r="B129" s="116" t="s">
        <v>241</v>
      </c>
      <c r="C129" s="117"/>
      <c r="D129" s="117"/>
      <c r="E129" s="117"/>
      <c r="F129" s="175">
        <f t="shared" ref="F129:F151" si="16">D129*E129</f>
        <v>0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3"/>
      <c r="T129" s="183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</row>
    <row r="130" spans="1:30" hidden="1" outlineLevel="1">
      <c r="A130" s="281"/>
      <c r="B130" s="116" t="s">
        <v>242</v>
      </c>
      <c r="C130" s="117"/>
      <c r="D130" s="117"/>
      <c r="E130" s="117"/>
      <c r="F130" s="175">
        <f t="shared" si="16"/>
        <v>0</v>
      </c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3"/>
      <c r="T130" s="183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</row>
    <row r="131" spans="1:30" hidden="1" outlineLevel="1">
      <c r="A131" s="281"/>
      <c r="B131" s="116" t="s">
        <v>243</v>
      </c>
      <c r="C131" s="117"/>
      <c r="D131" s="117"/>
      <c r="E131" s="117"/>
      <c r="F131" s="175">
        <f t="shared" si="16"/>
        <v>0</v>
      </c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3"/>
      <c r="T131" s="183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</row>
    <row r="132" spans="1:30" collapsed="1">
      <c r="A132" s="281"/>
      <c r="B132" s="111" t="s">
        <v>247</v>
      </c>
      <c r="C132" s="115" t="s">
        <v>17</v>
      </c>
      <c r="D132" s="115"/>
      <c r="E132" s="115"/>
      <c r="F132" s="177">
        <f>SUM(F133:F135)</f>
        <v>0</v>
      </c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3"/>
      <c r="T132" s="183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</row>
    <row r="133" spans="1:30" hidden="1" outlineLevel="1">
      <c r="A133" s="281"/>
      <c r="B133" s="116" t="s">
        <v>241</v>
      </c>
      <c r="C133" s="117"/>
      <c r="D133" s="117"/>
      <c r="E133" s="117"/>
      <c r="F133" s="175">
        <f t="shared" si="16"/>
        <v>0</v>
      </c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3"/>
      <c r="T133" s="183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</row>
    <row r="134" spans="1:30" hidden="1" outlineLevel="1">
      <c r="A134" s="281"/>
      <c r="B134" s="116" t="s">
        <v>242</v>
      </c>
      <c r="C134" s="117"/>
      <c r="D134" s="117"/>
      <c r="E134" s="117"/>
      <c r="F134" s="175">
        <f t="shared" si="16"/>
        <v>0</v>
      </c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3"/>
      <c r="T134" s="183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</row>
    <row r="135" spans="1:30" hidden="1" outlineLevel="1">
      <c r="A135" s="281"/>
      <c r="B135" s="116" t="s">
        <v>243</v>
      </c>
      <c r="C135" s="117"/>
      <c r="D135" s="117"/>
      <c r="E135" s="117"/>
      <c r="F135" s="175">
        <f t="shared" si="16"/>
        <v>0</v>
      </c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3"/>
      <c r="T135" s="183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</row>
    <row r="136" spans="1:30" ht="14.4" collapsed="1" thickBot="1">
      <c r="A136" s="281"/>
      <c r="B136" s="81" t="s">
        <v>26</v>
      </c>
      <c r="C136" s="112" t="s">
        <v>17</v>
      </c>
      <c r="D136" s="113"/>
      <c r="E136" s="114"/>
      <c r="F136" s="178">
        <f>SUM(F137:F151)</f>
        <v>0</v>
      </c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3"/>
      <c r="T136" s="183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</row>
    <row r="137" spans="1:30" ht="14.4" hidden="1" outlineLevel="1" thickBot="1">
      <c r="A137" s="281"/>
      <c r="B137" s="82" t="s">
        <v>27</v>
      </c>
      <c r="C137" s="64" t="s">
        <v>17</v>
      </c>
      <c r="D137" s="65"/>
      <c r="E137" s="66"/>
      <c r="F137" s="175">
        <f t="shared" si="16"/>
        <v>0</v>
      </c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3"/>
      <c r="T137" s="183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</row>
    <row r="138" spans="1:30" ht="14.4" hidden="1" outlineLevel="1" thickBot="1">
      <c r="A138" s="281"/>
      <c r="B138" s="82" t="s">
        <v>146</v>
      </c>
      <c r="C138" s="64" t="s">
        <v>17</v>
      </c>
      <c r="D138" s="65"/>
      <c r="E138" s="66"/>
      <c r="F138" s="175">
        <f t="shared" si="16"/>
        <v>0</v>
      </c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3"/>
      <c r="T138" s="183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</row>
    <row r="139" spans="1:30" ht="14.4" hidden="1" outlineLevel="1" thickBot="1">
      <c r="A139" s="281"/>
      <c r="B139" s="82" t="s">
        <v>31</v>
      </c>
      <c r="C139" s="64" t="s">
        <v>17</v>
      </c>
      <c r="D139" s="65"/>
      <c r="E139" s="66"/>
      <c r="F139" s="175">
        <f t="shared" si="16"/>
        <v>0</v>
      </c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3"/>
      <c r="T139" s="183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</row>
    <row r="140" spans="1:30" ht="14.4" hidden="1" outlineLevel="1" thickBot="1">
      <c r="A140" s="281"/>
      <c r="B140" s="82" t="s">
        <v>30</v>
      </c>
      <c r="C140" s="64" t="s">
        <v>17</v>
      </c>
      <c r="D140" s="65"/>
      <c r="E140" s="66"/>
      <c r="F140" s="175">
        <f t="shared" si="16"/>
        <v>0</v>
      </c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3"/>
      <c r="T140" s="183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</row>
    <row r="141" spans="1:30" ht="14.4" hidden="1" outlineLevel="1" thickBot="1">
      <c r="A141" s="281"/>
      <c r="B141" s="82" t="s">
        <v>32</v>
      </c>
      <c r="C141" s="64" t="s">
        <v>17</v>
      </c>
      <c r="D141" s="65"/>
      <c r="E141" s="66"/>
      <c r="F141" s="175">
        <f t="shared" si="16"/>
        <v>0</v>
      </c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3"/>
      <c r="T141" s="183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</row>
    <row r="142" spans="1:30" ht="14.4" hidden="1" outlineLevel="1" thickBot="1">
      <c r="A142" s="281"/>
      <c r="B142" s="82" t="s">
        <v>47</v>
      </c>
      <c r="C142" s="64" t="s">
        <v>17</v>
      </c>
      <c r="D142" s="65"/>
      <c r="E142" s="66"/>
      <c r="F142" s="175">
        <f t="shared" si="16"/>
        <v>0</v>
      </c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3"/>
      <c r="T142" s="183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</row>
    <row r="143" spans="1:30" ht="14.4" hidden="1" outlineLevel="1" thickBot="1">
      <c r="A143" s="281"/>
      <c r="B143" s="82" t="s">
        <v>29</v>
      </c>
      <c r="C143" s="64" t="s">
        <v>17</v>
      </c>
      <c r="D143" s="65"/>
      <c r="E143" s="66"/>
      <c r="F143" s="175">
        <f t="shared" si="16"/>
        <v>0</v>
      </c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3"/>
      <c r="T143" s="183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</row>
    <row r="144" spans="1:30" ht="14.4" hidden="1" outlineLevel="1" thickBot="1">
      <c r="A144" s="281"/>
      <c r="B144" s="82" t="s">
        <v>33</v>
      </c>
      <c r="C144" s="64" t="s">
        <v>17</v>
      </c>
      <c r="D144" s="65"/>
      <c r="E144" s="66"/>
      <c r="F144" s="175">
        <f t="shared" si="16"/>
        <v>0</v>
      </c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3"/>
      <c r="T144" s="183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</row>
    <row r="145" spans="1:30" ht="14.4" hidden="1" outlineLevel="1" thickBot="1">
      <c r="A145" s="281"/>
      <c r="B145" s="82" t="s">
        <v>147</v>
      </c>
      <c r="C145" s="64" t="s">
        <v>17</v>
      </c>
      <c r="D145" s="65"/>
      <c r="E145" s="66"/>
      <c r="F145" s="175">
        <f t="shared" si="16"/>
        <v>0</v>
      </c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3"/>
      <c r="T145" s="183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</row>
    <row r="146" spans="1:30" ht="14.4" hidden="1" outlineLevel="1" thickBot="1">
      <c r="A146" s="281"/>
      <c r="B146" s="82" t="s">
        <v>148</v>
      </c>
      <c r="C146" s="64" t="s">
        <v>17</v>
      </c>
      <c r="D146" s="65"/>
      <c r="E146" s="66"/>
      <c r="F146" s="175">
        <f t="shared" si="16"/>
        <v>0</v>
      </c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3"/>
      <c r="T146" s="183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</row>
    <row r="147" spans="1:30" ht="14.4" hidden="1" outlineLevel="1" thickBot="1">
      <c r="A147" s="281"/>
      <c r="B147" s="82" t="s">
        <v>53</v>
      </c>
      <c r="C147" s="64" t="s">
        <v>17</v>
      </c>
      <c r="D147" s="65"/>
      <c r="E147" s="66"/>
      <c r="F147" s="175">
        <f t="shared" si="16"/>
        <v>0</v>
      </c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3"/>
      <c r="T147" s="183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</row>
    <row r="148" spans="1:30" ht="14.4" hidden="1" outlineLevel="1" thickBot="1">
      <c r="A148" s="281"/>
      <c r="B148" s="82" t="s">
        <v>28</v>
      </c>
      <c r="C148" s="64" t="s">
        <v>17</v>
      </c>
      <c r="D148" s="65"/>
      <c r="E148" s="66"/>
      <c r="F148" s="175">
        <f t="shared" si="16"/>
        <v>0</v>
      </c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3"/>
      <c r="T148" s="183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</row>
    <row r="149" spans="1:30" ht="14.4" hidden="1" outlineLevel="1" thickBot="1">
      <c r="A149" s="281"/>
      <c r="B149" s="82" t="s">
        <v>54</v>
      </c>
      <c r="C149" s="64" t="s">
        <v>17</v>
      </c>
      <c r="D149" s="65"/>
      <c r="E149" s="66"/>
      <c r="F149" s="175">
        <f t="shared" si="16"/>
        <v>0</v>
      </c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3"/>
      <c r="T149" s="183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</row>
    <row r="150" spans="1:30" ht="14.4" hidden="1" outlineLevel="1" thickBot="1">
      <c r="A150" s="281"/>
      <c r="B150" s="82" t="s">
        <v>244</v>
      </c>
      <c r="C150" s="64" t="s">
        <v>17</v>
      </c>
      <c r="D150" s="65"/>
      <c r="E150" s="66"/>
      <c r="F150" s="175">
        <f t="shared" si="16"/>
        <v>0</v>
      </c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3"/>
      <c r="T150" s="183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</row>
    <row r="151" spans="1:30" ht="14.4" hidden="1" outlineLevel="1" thickBot="1">
      <c r="A151" s="281"/>
      <c r="B151" s="130" t="s">
        <v>97</v>
      </c>
      <c r="C151" s="131" t="s">
        <v>17</v>
      </c>
      <c r="D151" s="132"/>
      <c r="E151" s="133"/>
      <c r="F151" s="175">
        <f t="shared" si="16"/>
        <v>0</v>
      </c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3"/>
      <c r="T151" s="183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</row>
    <row r="152" spans="1:30" ht="15.6" collapsed="1">
      <c r="A152" s="281"/>
      <c r="B152" s="285" t="s">
        <v>266</v>
      </c>
      <c r="C152" s="286"/>
      <c r="D152" s="286"/>
      <c r="E152" s="287"/>
      <c r="F152" s="165">
        <f>F153+F157+F165+F170+F181+F184+F190+F205</f>
        <v>0</v>
      </c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3"/>
      <c r="T152" s="183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</row>
    <row r="153" spans="1:30">
      <c r="A153" s="281"/>
      <c r="B153" s="122" t="s">
        <v>245</v>
      </c>
      <c r="C153" s="61" t="s">
        <v>17</v>
      </c>
      <c r="D153" s="62"/>
      <c r="E153" s="63"/>
      <c r="F153" s="174">
        <f>SUM(F154:F156)</f>
        <v>0</v>
      </c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3"/>
      <c r="T153" s="183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</row>
    <row r="154" spans="1:30" hidden="1" outlineLevel="1">
      <c r="A154" s="281"/>
      <c r="B154" s="83" t="s">
        <v>249</v>
      </c>
      <c r="C154" s="67" t="s">
        <v>15</v>
      </c>
      <c r="D154" s="68"/>
      <c r="E154" s="69"/>
      <c r="F154" s="175">
        <f t="shared" ref="F154:F156" si="17">D154*E154</f>
        <v>0</v>
      </c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3"/>
      <c r="T154" s="183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</row>
    <row r="155" spans="1:30" hidden="1" outlineLevel="1">
      <c r="A155" s="281"/>
      <c r="B155" s="83" t="s">
        <v>250</v>
      </c>
      <c r="C155" s="67" t="s">
        <v>16</v>
      </c>
      <c r="D155" s="68"/>
      <c r="E155" s="69"/>
      <c r="F155" s="175">
        <f t="shared" si="17"/>
        <v>0</v>
      </c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3"/>
      <c r="T155" s="183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</row>
    <row r="156" spans="1:30" hidden="1" outlineLevel="1">
      <c r="A156" s="281"/>
      <c r="B156" s="83" t="s">
        <v>243</v>
      </c>
      <c r="C156" s="67"/>
      <c r="D156" s="68"/>
      <c r="E156" s="69"/>
      <c r="F156" s="175">
        <f t="shared" si="17"/>
        <v>0</v>
      </c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3"/>
      <c r="T156" s="183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</row>
    <row r="157" spans="1:30" collapsed="1">
      <c r="A157" s="281"/>
      <c r="B157" s="81" t="s">
        <v>2</v>
      </c>
      <c r="C157" s="61"/>
      <c r="D157" s="62"/>
      <c r="E157" s="63"/>
      <c r="F157" s="174">
        <f>SUM(F158:F164)</f>
        <v>0</v>
      </c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3"/>
      <c r="T157" s="183"/>
      <c r="U157" s="182"/>
      <c r="V157" s="182"/>
      <c r="W157" s="182"/>
      <c r="X157" s="243"/>
      <c r="Y157" s="182"/>
      <c r="Z157" s="182"/>
      <c r="AA157" s="182"/>
      <c r="AB157" s="182"/>
      <c r="AC157" s="182"/>
      <c r="AD157" s="182"/>
    </row>
    <row r="158" spans="1:30" hidden="1" outlineLevel="1">
      <c r="A158" s="281"/>
      <c r="B158" s="82" t="s">
        <v>34</v>
      </c>
      <c r="C158" s="64" t="s">
        <v>16</v>
      </c>
      <c r="D158" s="65"/>
      <c r="E158" s="66"/>
      <c r="F158" s="175">
        <f>D158*E158</f>
        <v>0</v>
      </c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3"/>
      <c r="T158" s="183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</row>
    <row r="159" spans="1:30" hidden="1" outlineLevel="1">
      <c r="A159" s="281"/>
      <c r="B159" s="82" t="s">
        <v>35</v>
      </c>
      <c r="C159" s="64" t="s">
        <v>16</v>
      </c>
      <c r="D159" s="65"/>
      <c r="E159" s="66"/>
      <c r="F159" s="175">
        <f t="shared" ref="F159:F169" si="18">D159*E159</f>
        <v>0</v>
      </c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3"/>
      <c r="T159" s="183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</row>
    <row r="160" spans="1:30" hidden="1" outlineLevel="1">
      <c r="A160" s="281"/>
      <c r="B160" s="82" t="s">
        <v>36</v>
      </c>
      <c r="C160" s="64" t="s">
        <v>13</v>
      </c>
      <c r="D160" s="65"/>
      <c r="E160" s="66"/>
      <c r="F160" s="175">
        <f t="shared" si="18"/>
        <v>0</v>
      </c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3"/>
      <c r="T160" s="183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</row>
    <row r="161" spans="1:30" hidden="1" outlineLevel="1">
      <c r="A161" s="281"/>
      <c r="B161" s="82" t="s">
        <v>37</v>
      </c>
      <c r="C161" s="64" t="s">
        <v>13</v>
      </c>
      <c r="D161" s="65"/>
      <c r="E161" s="66"/>
      <c r="F161" s="175">
        <f t="shared" si="18"/>
        <v>0</v>
      </c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3"/>
      <c r="T161" s="183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</row>
    <row r="162" spans="1:30" hidden="1" outlineLevel="1">
      <c r="A162" s="281"/>
      <c r="B162" s="82" t="s">
        <v>38</v>
      </c>
      <c r="C162" s="64" t="s">
        <v>13</v>
      </c>
      <c r="D162" s="65"/>
      <c r="E162" s="66"/>
      <c r="F162" s="175">
        <f t="shared" si="18"/>
        <v>0</v>
      </c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3"/>
      <c r="T162" s="183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</row>
    <row r="163" spans="1:30" hidden="1" outlineLevel="1">
      <c r="A163" s="281"/>
      <c r="B163" s="82" t="s">
        <v>74</v>
      </c>
      <c r="C163" s="64" t="s">
        <v>13</v>
      </c>
      <c r="D163" s="65"/>
      <c r="E163" s="66"/>
      <c r="F163" s="175">
        <f t="shared" si="18"/>
        <v>0</v>
      </c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3"/>
      <c r="T163" s="183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</row>
    <row r="164" spans="1:30" hidden="1" outlineLevel="1">
      <c r="A164" s="281"/>
      <c r="B164" s="82" t="s">
        <v>94</v>
      </c>
      <c r="C164" s="64" t="s">
        <v>17</v>
      </c>
      <c r="D164" s="65"/>
      <c r="E164" s="66"/>
      <c r="F164" s="175">
        <f t="shared" si="18"/>
        <v>0</v>
      </c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3"/>
      <c r="T164" s="183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</row>
    <row r="165" spans="1:30" collapsed="1">
      <c r="A165" s="281"/>
      <c r="B165" s="122" t="s">
        <v>248</v>
      </c>
      <c r="C165" s="61"/>
      <c r="D165" s="62"/>
      <c r="E165" s="63"/>
      <c r="F165" s="174">
        <f>SUM(F166:F169)</f>
        <v>0</v>
      </c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3"/>
      <c r="T165" s="183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</row>
    <row r="166" spans="1:30" hidden="1" outlineLevel="1">
      <c r="A166" s="281"/>
      <c r="B166" s="83" t="s">
        <v>251</v>
      </c>
      <c r="C166" s="67"/>
      <c r="D166" s="68"/>
      <c r="E166" s="69"/>
      <c r="F166" s="175">
        <f t="shared" si="18"/>
        <v>0</v>
      </c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3"/>
      <c r="T166" s="183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</row>
    <row r="167" spans="1:30" hidden="1" outlineLevel="1">
      <c r="A167" s="281"/>
      <c r="B167" s="83" t="s">
        <v>252</v>
      </c>
      <c r="C167" s="67"/>
      <c r="D167" s="68"/>
      <c r="E167" s="69"/>
      <c r="F167" s="175">
        <f t="shared" si="18"/>
        <v>0</v>
      </c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3"/>
      <c r="T167" s="183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</row>
    <row r="168" spans="1:30" hidden="1" outlineLevel="1">
      <c r="A168" s="281"/>
      <c r="B168" s="83" t="s">
        <v>250</v>
      </c>
      <c r="C168" s="67"/>
      <c r="D168" s="68"/>
      <c r="E168" s="69"/>
      <c r="F168" s="175">
        <f t="shared" si="18"/>
        <v>0</v>
      </c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3"/>
      <c r="T168" s="183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</row>
    <row r="169" spans="1:30" hidden="1" outlineLevel="1">
      <c r="A169" s="281"/>
      <c r="B169" s="83" t="s">
        <v>243</v>
      </c>
      <c r="C169" s="67"/>
      <c r="D169" s="68"/>
      <c r="E169" s="69"/>
      <c r="F169" s="175">
        <f t="shared" si="18"/>
        <v>0</v>
      </c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3"/>
      <c r="T169" s="183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</row>
    <row r="170" spans="1:30" collapsed="1">
      <c r="A170" s="281"/>
      <c r="B170" s="81" t="s">
        <v>3</v>
      </c>
      <c r="C170" s="61"/>
      <c r="D170" s="62"/>
      <c r="E170" s="63"/>
      <c r="F170" s="174">
        <f>SUM(F171:F180)</f>
        <v>0</v>
      </c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3"/>
      <c r="T170" s="183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</row>
    <row r="171" spans="1:30" hidden="1" outlineLevel="1">
      <c r="A171" s="281"/>
      <c r="B171" s="82" t="s">
        <v>39</v>
      </c>
      <c r="C171" s="64" t="s">
        <v>13</v>
      </c>
      <c r="D171" s="65"/>
      <c r="E171" s="66"/>
      <c r="F171" s="175">
        <f>D171*E171</f>
        <v>0</v>
      </c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3"/>
      <c r="T171" s="183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</row>
    <row r="172" spans="1:30" hidden="1" outlineLevel="1">
      <c r="A172" s="281"/>
      <c r="B172" s="82" t="s">
        <v>41</v>
      </c>
      <c r="C172" s="64" t="s">
        <v>16</v>
      </c>
      <c r="D172" s="65"/>
      <c r="E172" s="66"/>
      <c r="F172" s="175">
        <f t="shared" ref="F172:F183" si="19">D172*E172</f>
        <v>0</v>
      </c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3"/>
      <c r="T172" s="183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</row>
    <row r="173" spans="1:30" hidden="1" outlineLevel="1">
      <c r="A173" s="281"/>
      <c r="B173" s="82" t="s">
        <v>40</v>
      </c>
      <c r="C173" s="64" t="s">
        <v>16</v>
      </c>
      <c r="D173" s="65"/>
      <c r="E173" s="66"/>
      <c r="F173" s="175">
        <f t="shared" si="19"/>
        <v>0</v>
      </c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3"/>
      <c r="T173" s="183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</row>
    <row r="174" spans="1:30" ht="20.399999999999999" hidden="1" outlineLevel="1">
      <c r="A174" s="281"/>
      <c r="B174" s="82" t="s">
        <v>95</v>
      </c>
      <c r="C174" s="64" t="s">
        <v>17</v>
      </c>
      <c r="D174" s="65"/>
      <c r="E174" s="66"/>
      <c r="F174" s="175">
        <f t="shared" si="19"/>
        <v>0</v>
      </c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3"/>
      <c r="T174" s="183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</row>
    <row r="175" spans="1:30" hidden="1" outlineLevel="1">
      <c r="A175" s="281"/>
      <c r="B175" s="82" t="s">
        <v>68</v>
      </c>
      <c r="C175" s="64" t="s">
        <v>13</v>
      </c>
      <c r="D175" s="65"/>
      <c r="E175" s="66"/>
      <c r="F175" s="175">
        <f t="shared" si="19"/>
        <v>0</v>
      </c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3"/>
      <c r="T175" s="183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</row>
    <row r="176" spans="1:30" hidden="1" outlineLevel="1">
      <c r="A176" s="281"/>
      <c r="B176" s="82" t="s">
        <v>69</v>
      </c>
      <c r="C176" s="64" t="s">
        <v>13</v>
      </c>
      <c r="D176" s="65"/>
      <c r="E176" s="66"/>
      <c r="F176" s="175">
        <f t="shared" si="19"/>
        <v>0</v>
      </c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3"/>
      <c r="T176" s="183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</row>
    <row r="177" spans="1:30" hidden="1" outlineLevel="1">
      <c r="A177" s="281"/>
      <c r="B177" s="82" t="s">
        <v>70</v>
      </c>
      <c r="C177" s="64" t="s">
        <v>13</v>
      </c>
      <c r="D177" s="65"/>
      <c r="E177" s="66"/>
      <c r="F177" s="175">
        <f t="shared" si="19"/>
        <v>0</v>
      </c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3"/>
      <c r="T177" s="183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</row>
    <row r="178" spans="1:30" hidden="1" outlineLevel="1">
      <c r="A178" s="281"/>
      <c r="B178" s="82" t="s">
        <v>71</v>
      </c>
      <c r="C178" s="64" t="s">
        <v>13</v>
      </c>
      <c r="D178" s="65"/>
      <c r="E178" s="66"/>
      <c r="F178" s="175">
        <f t="shared" si="19"/>
        <v>0</v>
      </c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3"/>
      <c r="T178" s="183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</row>
    <row r="179" spans="1:30" hidden="1" outlineLevel="1">
      <c r="A179" s="281"/>
      <c r="B179" s="82" t="s">
        <v>72</v>
      </c>
      <c r="C179" s="64" t="s">
        <v>13</v>
      </c>
      <c r="D179" s="65"/>
      <c r="E179" s="66"/>
      <c r="F179" s="175">
        <f t="shared" si="19"/>
        <v>0</v>
      </c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3"/>
      <c r="T179" s="183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</row>
    <row r="180" spans="1:30" hidden="1" outlineLevel="1">
      <c r="A180" s="281"/>
      <c r="B180" s="82" t="s">
        <v>73</v>
      </c>
      <c r="C180" s="64" t="s">
        <v>13</v>
      </c>
      <c r="D180" s="65"/>
      <c r="E180" s="66"/>
      <c r="F180" s="175">
        <f t="shared" si="19"/>
        <v>0</v>
      </c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3"/>
      <c r="T180" s="183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</row>
    <row r="181" spans="1:30" s="11" customFormat="1" collapsed="1">
      <c r="A181" s="281"/>
      <c r="B181" s="122" t="s">
        <v>253</v>
      </c>
      <c r="C181" s="61"/>
      <c r="D181" s="62"/>
      <c r="E181" s="63"/>
      <c r="F181" s="174">
        <f>SUM(F182:F183)</f>
        <v>0</v>
      </c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3"/>
      <c r="T181" s="183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</row>
    <row r="182" spans="1:30" s="11" customFormat="1" hidden="1" outlineLevel="1">
      <c r="A182" s="281"/>
      <c r="B182" s="83" t="s">
        <v>241</v>
      </c>
      <c r="C182" s="67"/>
      <c r="D182" s="68"/>
      <c r="E182" s="69"/>
      <c r="F182" s="175">
        <f t="shared" si="19"/>
        <v>0</v>
      </c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3"/>
      <c r="T182" s="183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</row>
    <row r="183" spans="1:30" s="11" customFormat="1" hidden="1" outlineLevel="1">
      <c r="A183" s="281"/>
      <c r="B183" s="83" t="s">
        <v>254</v>
      </c>
      <c r="C183" s="67"/>
      <c r="D183" s="68"/>
      <c r="E183" s="69"/>
      <c r="F183" s="175">
        <f t="shared" si="19"/>
        <v>0</v>
      </c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3"/>
      <c r="T183" s="183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</row>
    <row r="184" spans="1:30" s="11" customFormat="1" collapsed="1">
      <c r="A184" s="281"/>
      <c r="B184" s="81" t="s">
        <v>0</v>
      </c>
      <c r="C184" s="61"/>
      <c r="D184" s="62"/>
      <c r="E184" s="63"/>
      <c r="F184" s="174">
        <f>SUM(F185:F189)</f>
        <v>0</v>
      </c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3"/>
      <c r="T184" s="183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</row>
    <row r="185" spans="1:30" hidden="1" outlineLevel="1">
      <c r="A185" s="281"/>
      <c r="B185" s="82" t="s">
        <v>42</v>
      </c>
      <c r="C185" s="64" t="s">
        <v>13</v>
      </c>
      <c r="D185" s="65"/>
      <c r="E185" s="66"/>
      <c r="F185" s="175">
        <f>D185*E185</f>
        <v>0</v>
      </c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3"/>
      <c r="T185" s="183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</row>
    <row r="186" spans="1:30" hidden="1" outlineLevel="1">
      <c r="A186" s="281"/>
      <c r="B186" s="82" t="s">
        <v>0</v>
      </c>
      <c r="C186" s="64" t="s">
        <v>16</v>
      </c>
      <c r="D186" s="65"/>
      <c r="E186" s="66"/>
      <c r="F186" s="175">
        <f t="shared" ref="F186:F189" si="20">D186*E186</f>
        <v>0</v>
      </c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3"/>
      <c r="T186" s="183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</row>
    <row r="187" spans="1:30" hidden="1" outlineLevel="1">
      <c r="A187" s="281"/>
      <c r="B187" s="82" t="s">
        <v>39</v>
      </c>
      <c r="C187" s="64" t="s">
        <v>17</v>
      </c>
      <c r="D187" s="65"/>
      <c r="E187" s="66"/>
      <c r="F187" s="175">
        <f t="shared" si="20"/>
        <v>0</v>
      </c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3"/>
      <c r="T187" s="183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</row>
    <row r="188" spans="1:30" hidden="1" outlineLevel="1">
      <c r="A188" s="281"/>
      <c r="B188" s="82" t="s">
        <v>55</v>
      </c>
      <c r="C188" s="64" t="s">
        <v>17</v>
      </c>
      <c r="D188" s="65"/>
      <c r="E188" s="66"/>
      <c r="F188" s="175">
        <f t="shared" si="20"/>
        <v>0</v>
      </c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3"/>
      <c r="T188" s="183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</row>
    <row r="189" spans="1:30" hidden="1" outlineLevel="1">
      <c r="A189" s="281"/>
      <c r="B189" s="82" t="s">
        <v>5</v>
      </c>
      <c r="C189" s="64" t="s">
        <v>17</v>
      </c>
      <c r="D189" s="65"/>
      <c r="E189" s="66"/>
      <c r="F189" s="175">
        <f t="shared" si="20"/>
        <v>0</v>
      </c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3"/>
      <c r="T189" s="183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</row>
    <row r="190" spans="1:30" collapsed="1">
      <c r="A190" s="281"/>
      <c r="B190" s="81" t="s">
        <v>4</v>
      </c>
      <c r="C190" s="61"/>
      <c r="D190" s="62"/>
      <c r="E190" s="63"/>
      <c r="F190" s="174">
        <f>SUM(F191:F204)</f>
        <v>0</v>
      </c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3"/>
      <c r="T190" s="183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</row>
    <row r="191" spans="1:30" hidden="1" outlineLevel="1">
      <c r="A191" s="281"/>
      <c r="B191" s="82" t="s">
        <v>255</v>
      </c>
      <c r="C191" s="64" t="s">
        <v>13</v>
      </c>
      <c r="D191" s="65"/>
      <c r="E191" s="66"/>
      <c r="F191" s="175">
        <f>D191*E191</f>
        <v>0</v>
      </c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3"/>
      <c r="T191" s="183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</row>
    <row r="192" spans="1:30" hidden="1" outlineLevel="1">
      <c r="A192" s="281"/>
      <c r="B192" s="82" t="s">
        <v>56</v>
      </c>
      <c r="C192" s="64" t="s">
        <v>16</v>
      </c>
      <c r="D192" s="65"/>
      <c r="E192" s="66"/>
      <c r="F192" s="175">
        <f t="shared" ref="F192:F204" si="21">D192*E192</f>
        <v>0</v>
      </c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3"/>
      <c r="T192" s="183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</row>
    <row r="193" spans="1:30" hidden="1" outlineLevel="1">
      <c r="A193" s="281"/>
      <c r="B193" s="82" t="s">
        <v>57</v>
      </c>
      <c r="C193" s="64" t="s">
        <v>16</v>
      </c>
      <c r="D193" s="65"/>
      <c r="E193" s="66"/>
      <c r="F193" s="175">
        <f t="shared" si="21"/>
        <v>0</v>
      </c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3"/>
      <c r="T193" s="183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</row>
    <row r="194" spans="1:30" hidden="1" outlineLevel="1">
      <c r="A194" s="281"/>
      <c r="B194" s="82" t="s">
        <v>43</v>
      </c>
      <c r="C194" s="64" t="s">
        <v>17</v>
      </c>
      <c r="D194" s="65"/>
      <c r="E194" s="66"/>
      <c r="F194" s="175">
        <f t="shared" si="21"/>
        <v>0</v>
      </c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3"/>
      <c r="T194" s="183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</row>
    <row r="195" spans="1:30" hidden="1" outlineLevel="1">
      <c r="A195" s="281"/>
      <c r="B195" s="82" t="s">
        <v>44</v>
      </c>
      <c r="C195" s="64" t="s">
        <v>13</v>
      </c>
      <c r="D195" s="65"/>
      <c r="E195" s="66"/>
      <c r="F195" s="175">
        <f t="shared" si="21"/>
        <v>0</v>
      </c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3"/>
      <c r="T195" s="183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</row>
    <row r="196" spans="1:30" hidden="1" outlineLevel="1">
      <c r="A196" s="281"/>
      <c r="B196" s="82" t="s">
        <v>149</v>
      </c>
      <c r="C196" s="64" t="s">
        <v>13</v>
      </c>
      <c r="D196" s="65"/>
      <c r="E196" s="66"/>
      <c r="F196" s="175">
        <f t="shared" si="21"/>
        <v>0</v>
      </c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3"/>
      <c r="T196" s="183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</row>
    <row r="197" spans="1:30" hidden="1" outlineLevel="1">
      <c r="A197" s="281"/>
      <c r="B197" s="82" t="s">
        <v>58</v>
      </c>
      <c r="C197" s="64" t="s">
        <v>17</v>
      </c>
      <c r="D197" s="65"/>
      <c r="E197" s="66"/>
      <c r="F197" s="175">
        <f t="shared" si="21"/>
        <v>0</v>
      </c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3"/>
      <c r="T197" s="183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</row>
    <row r="198" spans="1:30" hidden="1" outlineLevel="1">
      <c r="A198" s="281"/>
      <c r="B198" s="82" t="s">
        <v>256</v>
      </c>
      <c r="C198" s="64" t="s">
        <v>17</v>
      </c>
      <c r="D198" s="65"/>
      <c r="E198" s="66"/>
      <c r="F198" s="175">
        <f t="shared" si="21"/>
        <v>0</v>
      </c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3"/>
      <c r="T198" s="183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</row>
    <row r="199" spans="1:30" hidden="1" outlineLevel="1">
      <c r="A199" s="281"/>
      <c r="B199" s="82" t="s">
        <v>59</v>
      </c>
      <c r="C199" s="64" t="s">
        <v>17</v>
      </c>
      <c r="D199" s="65"/>
      <c r="E199" s="66"/>
      <c r="F199" s="175">
        <f t="shared" si="21"/>
        <v>0</v>
      </c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3"/>
      <c r="T199" s="183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</row>
    <row r="200" spans="1:30" hidden="1" outlineLevel="1">
      <c r="A200" s="281"/>
      <c r="B200" s="82" t="s">
        <v>60</v>
      </c>
      <c r="C200" s="64" t="s">
        <v>17</v>
      </c>
      <c r="D200" s="65"/>
      <c r="E200" s="66"/>
      <c r="F200" s="175">
        <f t="shared" si="21"/>
        <v>0</v>
      </c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3"/>
      <c r="T200" s="183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</row>
    <row r="201" spans="1:30" hidden="1" outlineLevel="1">
      <c r="A201" s="281"/>
      <c r="B201" s="82" t="s">
        <v>61</v>
      </c>
      <c r="C201" s="64" t="s">
        <v>17</v>
      </c>
      <c r="D201" s="65"/>
      <c r="E201" s="66"/>
      <c r="F201" s="175">
        <f t="shared" si="21"/>
        <v>0</v>
      </c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3"/>
      <c r="T201" s="183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</row>
    <row r="202" spans="1:30" hidden="1" outlineLevel="1">
      <c r="A202" s="281"/>
      <c r="B202" s="82" t="s">
        <v>62</v>
      </c>
      <c r="C202" s="64" t="s">
        <v>17</v>
      </c>
      <c r="D202" s="65"/>
      <c r="E202" s="66"/>
      <c r="F202" s="175">
        <f t="shared" si="21"/>
        <v>0</v>
      </c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3"/>
      <c r="T202" s="183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</row>
    <row r="203" spans="1:30" hidden="1" outlineLevel="1">
      <c r="A203" s="281"/>
      <c r="B203" s="82" t="s">
        <v>63</v>
      </c>
      <c r="C203" s="64" t="s">
        <v>17</v>
      </c>
      <c r="D203" s="65"/>
      <c r="E203" s="66"/>
      <c r="F203" s="175">
        <f t="shared" si="21"/>
        <v>0</v>
      </c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3"/>
      <c r="T203" s="183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</row>
    <row r="204" spans="1:30" hidden="1" outlineLevel="1">
      <c r="A204" s="281"/>
      <c r="B204" s="82" t="s">
        <v>96</v>
      </c>
      <c r="C204" s="64" t="s">
        <v>17</v>
      </c>
      <c r="D204" s="65"/>
      <c r="E204" s="66"/>
      <c r="F204" s="175">
        <f t="shared" si="21"/>
        <v>0</v>
      </c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3"/>
      <c r="T204" s="183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</row>
    <row r="205" spans="1:30" collapsed="1">
      <c r="A205" s="281"/>
      <c r="B205" s="81" t="s">
        <v>45</v>
      </c>
      <c r="C205" s="61"/>
      <c r="D205" s="62"/>
      <c r="E205" s="63"/>
      <c r="F205" s="174">
        <f>SUM(F206:F213)</f>
        <v>0</v>
      </c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3"/>
      <c r="T205" s="183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</row>
    <row r="206" spans="1:30" hidden="1" outlineLevel="1">
      <c r="A206" s="281"/>
      <c r="B206" s="82" t="s">
        <v>46</v>
      </c>
      <c r="C206" s="64" t="s">
        <v>16</v>
      </c>
      <c r="D206" s="65"/>
      <c r="E206" s="66"/>
      <c r="F206" s="175">
        <f t="shared" ref="F206:F213" si="22">D206*E206</f>
        <v>0</v>
      </c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3"/>
      <c r="T206" s="183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</row>
    <row r="207" spans="1:30" hidden="1" outlineLevel="1">
      <c r="A207" s="281"/>
      <c r="B207" s="82" t="s">
        <v>65</v>
      </c>
      <c r="C207" s="64" t="s">
        <v>13</v>
      </c>
      <c r="D207" s="65"/>
      <c r="E207" s="66"/>
      <c r="F207" s="175">
        <f t="shared" si="22"/>
        <v>0</v>
      </c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3"/>
      <c r="T207" s="183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</row>
    <row r="208" spans="1:30" hidden="1" outlineLevel="1">
      <c r="A208" s="281"/>
      <c r="B208" s="82" t="s">
        <v>66</v>
      </c>
      <c r="C208" s="64" t="s">
        <v>13</v>
      </c>
      <c r="D208" s="65"/>
      <c r="E208" s="66"/>
      <c r="F208" s="175">
        <f t="shared" si="22"/>
        <v>0</v>
      </c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3"/>
      <c r="T208" s="183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</row>
    <row r="209" spans="1:30" s="106" customFormat="1" hidden="1" outlineLevel="1">
      <c r="A209" s="281"/>
      <c r="B209" s="82" t="s">
        <v>257</v>
      </c>
      <c r="C209" s="123" t="s">
        <v>13</v>
      </c>
      <c r="D209" s="65"/>
      <c r="E209" s="66"/>
      <c r="F209" s="175">
        <f t="shared" si="22"/>
        <v>0</v>
      </c>
      <c r="G209" s="242"/>
      <c r="H209" s="242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184"/>
      <c r="T209" s="184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</row>
    <row r="210" spans="1:30" hidden="1" outlineLevel="1">
      <c r="A210" s="281"/>
      <c r="B210" s="82" t="s">
        <v>67</v>
      </c>
      <c r="C210" s="64" t="s">
        <v>13</v>
      </c>
      <c r="D210" s="65"/>
      <c r="E210" s="66"/>
      <c r="F210" s="175">
        <f t="shared" si="22"/>
        <v>0</v>
      </c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3"/>
      <c r="T210" s="183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</row>
    <row r="211" spans="1:30" hidden="1" outlineLevel="1">
      <c r="A211" s="281"/>
      <c r="B211" s="82" t="s">
        <v>5</v>
      </c>
      <c r="C211" s="64"/>
      <c r="D211" s="65"/>
      <c r="E211" s="66"/>
      <c r="F211" s="175">
        <f t="shared" si="22"/>
        <v>0</v>
      </c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3"/>
      <c r="T211" s="183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</row>
    <row r="212" spans="1:30" hidden="1" outlineLevel="1">
      <c r="A212" s="281"/>
      <c r="B212" s="82" t="s">
        <v>64</v>
      </c>
      <c r="C212" s="64" t="s">
        <v>17</v>
      </c>
      <c r="D212" s="65"/>
      <c r="E212" s="66"/>
      <c r="F212" s="175">
        <f t="shared" si="22"/>
        <v>0</v>
      </c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3"/>
      <c r="T212" s="183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</row>
    <row r="213" spans="1:30" hidden="1" outlineLevel="1">
      <c r="A213" s="281"/>
      <c r="B213" s="82" t="s">
        <v>5</v>
      </c>
      <c r="C213" s="64"/>
      <c r="D213" s="65"/>
      <c r="E213" s="66"/>
      <c r="F213" s="175">
        <f t="shared" si="22"/>
        <v>0</v>
      </c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3"/>
      <c r="T213" s="183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</row>
    <row r="214" spans="1:30" ht="22.5" customHeight="1" collapsed="1">
      <c r="A214" s="124"/>
      <c r="B214" s="189" t="s">
        <v>268</v>
      </c>
      <c r="C214" s="185"/>
      <c r="D214" s="186"/>
      <c r="E214" s="187"/>
      <c r="F214" s="188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3"/>
      <c r="T214" s="183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</row>
    <row r="215" spans="1:30" ht="14.4" thickBot="1">
      <c r="A215" s="124"/>
      <c r="B215" s="125"/>
      <c r="C215" s="126"/>
      <c r="D215" s="127"/>
      <c r="E215" s="128"/>
      <c r="F215" s="129"/>
    </row>
    <row r="216" spans="1:30" ht="14.4" thickBot="1">
      <c r="B216" s="1" t="s">
        <v>1</v>
      </c>
      <c r="C216" s="71"/>
      <c r="D216" s="72"/>
      <c r="E216" s="73"/>
      <c r="F216" s="136">
        <f>F7+F58+F84+F92+F127+F152</f>
        <v>0</v>
      </c>
    </row>
  </sheetData>
  <mergeCells count="16">
    <mergeCell ref="A7:A213"/>
    <mergeCell ref="B7:E7"/>
    <mergeCell ref="B58:E58"/>
    <mergeCell ref="B84:E84"/>
    <mergeCell ref="B92:E92"/>
    <mergeCell ref="B127:E127"/>
    <mergeCell ref="B152:E152"/>
    <mergeCell ref="A6:B6"/>
    <mergeCell ref="G5:R5"/>
    <mergeCell ref="S5:AD5"/>
    <mergeCell ref="G1:AD4"/>
    <mergeCell ref="A1:F1"/>
    <mergeCell ref="A2:F2"/>
    <mergeCell ref="B3:E3"/>
    <mergeCell ref="B4:E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Optymalizacja</vt:lpstr>
      <vt:lpstr>TABELA</vt:lpstr>
      <vt:lpstr>Zmiany nieistotne</vt:lpstr>
      <vt:lpstr>HARMONOGRAM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</dc:creator>
  <cp:lastModifiedBy>Emilia</cp:lastModifiedBy>
  <cp:lastPrinted>2016-06-20T08:29:57Z</cp:lastPrinted>
  <dcterms:created xsi:type="dcterms:W3CDTF">2011-04-07T14:12:59Z</dcterms:created>
  <dcterms:modified xsi:type="dcterms:W3CDTF">2020-12-23T09:33:29Z</dcterms:modified>
</cp:coreProperties>
</file>